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bookViews>
    <workbookView xWindow="0" yWindow="0" windowWidth="8925" windowHeight="5790" tabRatio="785" activeTab="5"/>
  </bookViews>
  <sheets>
    <sheet name="Прил 1" sheetId="13" r:id="rId1"/>
    <sheet name="Прил 2" sheetId="2" r:id="rId2"/>
    <sheet name="Прил 3" sheetId="3" r:id="rId3"/>
    <sheet name="Прил 4" sheetId="14" r:id="rId4"/>
    <sheet name="Прил 5" sheetId="5" r:id="rId5"/>
    <sheet name="Прил 6" sheetId="6" r:id="rId6"/>
    <sheet name="Прил 7" sheetId="7" r:id="rId7"/>
    <sheet name="Прил 8" sheetId="15" r:id="rId8"/>
    <sheet name="Прил 9" sheetId="22" r:id="rId9"/>
    <sheet name="Прил 10" sheetId="16" r:id="rId10"/>
    <sheet name="Прил 11" sheetId="23" r:id="rId11"/>
    <sheet name="Прил 12" sheetId="17" r:id="rId12"/>
    <sheet name="Прил 13" sheetId="18" r:id="rId13"/>
    <sheet name="Прил 14" sheetId="12" r:id="rId14"/>
    <sheet name="Прил 15" sheetId="19" r:id="rId15"/>
    <sheet name="Прил 16" sheetId="20" r:id="rId16"/>
    <sheet name="Прил 17" sheetId="21" r:id="rId17"/>
  </sheets>
  <definedNames>
    <definedName name="__xlnm.Print_Area">#REF!</definedName>
    <definedName name="__xlnm.Print_Area_1">#REF!</definedName>
    <definedName name="__xlnm.Print_Area_2">#REF!</definedName>
    <definedName name="__xlnm.Print_Area_3">#REF!</definedName>
    <definedName name="__xlnm.Print_Area_4">#REF!</definedName>
    <definedName name="__xlnm.Print_Area_5">'Прил 5'!$A$1:$F$436</definedName>
    <definedName name="__xlnm.Print_Area_6">'Прил 6'!$A$1:$G$449</definedName>
    <definedName name="__xlnm.Print_Area_7">'Прил 7'!$A$1:$D$350</definedName>
    <definedName name="__xlnm.Print_Area_8">#REF!</definedName>
    <definedName name="_xlnm._FilterDatabase" localSheetId="4" hidden="1">'Прил 5'!$G$1:$G$555</definedName>
    <definedName name="_xlnm._FilterDatabase" localSheetId="5" hidden="1">'Прил 6'!$E$1:$E$607</definedName>
    <definedName name="_xlnm._FilterDatabase" localSheetId="6" hidden="1">'Прил 7'!$D$1:$D$388</definedName>
    <definedName name="Excel_BuiltIn__FilterDatabase">'Прил 6'!$F$1:$F$605</definedName>
    <definedName name="_1Excel_BuiltIn__FilterDatabase_1">'Прил 7'!$D$1:$D$388</definedName>
    <definedName name="Excel_BuiltIn__FilterDatabase_1">'Прил 5'!$E$1:$E$484</definedName>
    <definedName name="Excel_BuiltIn__FilterDatabase_2">'Прил 7'!$C$1:$C$357</definedName>
    <definedName name="_2Excel_BuiltIn_Print_Area_2">'Прил 5'!$A$1:$H$513</definedName>
    <definedName name="_xlnm.Print_Area" localSheetId="0">'Прил 1'!$A$1:$E$91</definedName>
    <definedName name="_xlnm.Print_Area" localSheetId="13">'Прил 14'!$A$1:$E$61</definedName>
    <definedName name="_xlnm.Print_Area" localSheetId="1">'Прил 2'!$A$1:$E$135</definedName>
    <definedName name="_xlnm.Print_Area" localSheetId="4">'Прил 5'!$A$1:$H$515</definedName>
    <definedName name="_xlnm.Print_Area" localSheetId="5">'Прил 6'!$A$1:$I$567</definedName>
    <definedName name="_xlnm.Print_Area" localSheetId="6">'Прил 7'!$A$1:$F$381</definedName>
  </definedNames>
  <calcPr calcId="124519"/>
</workbook>
</file>

<file path=xl/calcChain.xml><?xml version="1.0" encoding="utf-8"?>
<calcChain xmlns="http://schemas.openxmlformats.org/spreadsheetml/2006/main">
  <c r="G5" i="2"/>
  <c r="F5"/>
  <c r="E72"/>
  <c r="D72"/>
  <c r="C72"/>
  <c r="I367" i="6"/>
  <c r="H367"/>
  <c r="E107" i="2"/>
  <c r="D107"/>
  <c r="E106"/>
  <c r="D106"/>
  <c r="J386" i="6"/>
  <c r="G367"/>
  <c r="F312" i="7"/>
  <c r="F311"/>
  <c r="F310"/>
  <c r="E312"/>
  <c r="E311"/>
  <c r="E310"/>
  <c r="D312"/>
  <c r="D311"/>
  <c r="D310"/>
  <c r="H210" i="5"/>
  <c r="H209" s="1"/>
  <c r="H208" s="1"/>
  <c r="H207" s="1"/>
  <c r="H206" s="1"/>
  <c r="H190" s="1"/>
  <c r="G210"/>
  <c r="G209"/>
  <c r="G208"/>
  <c r="G207"/>
  <c r="G206"/>
  <c r="F210"/>
  <c r="F209"/>
  <c r="F208"/>
  <c r="F207"/>
  <c r="F206"/>
  <c r="I158" i="6"/>
  <c r="I157"/>
  <c r="I156"/>
  <c r="I155"/>
  <c r="H158"/>
  <c r="H157"/>
  <c r="H156"/>
  <c r="H155"/>
  <c r="G158"/>
  <c r="G157"/>
  <c r="G156"/>
  <c r="G155"/>
  <c r="D26" i="12"/>
  <c r="E56"/>
  <c r="D56"/>
  <c r="H279" i="5"/>
  <c r="H278"/>
  <c r="H277"/>
  <c r="G279"/>
  <c r="G278"/>
  <c r="G277"/>
  <c r="F114" i="7"/>
  <c r="F113"/>
  <c r="E114"/>
  <c r="E113"/>
  <c r="D114"/>
  <c r="D113"/>
  <c r="H340" i="5"/>
  <c r="G340"/>
  <c r="F340"/>
  <c r="H218"/>
  <c r="H217"/>
  <c r="H216"/>
  <c r="H215"/>
  <c r="H214"/>
  <c r="H213"/>
  <c r="H212"/>
  <c r="G218"/>
  <c r="G217"/>
  <c r="G216"/>
  <c r="G215"/>
  <c r="G214"/>
  <c r="G213"/>
  <c r="G212"/>
  <c r="F218"/>
  <c r="F217"/>
  <c r="F216"/>
  <c r="F215"/>
  <c r="F214"/>
  <c r="F213"/>
  <c r="F212"/>
  <c r="H368"/>
  <c r="H367"/>
  <c r="G368"/>
  <c r="G367"/>
  <c r="H372"/>
  <c r="H371"/>
  <c r="G372"/>
  <c r="G371"/>
  <c r="F372"/>
  <c r="F371"/>
  <c r="F16" i="7"/>
  <c r="F15"/>
  <c r="E16"/>
  <c r="E15"/>
  <c r="F12"/>
  <c r="F11"/>
  <c r="E12"/>
  <c r="E11"/>
  <c r="F295"/>
  <c r="F294"/>
  <c r="F293"/>
  <c r="F292"/>
  <c r="F291"/>
  <c r="E295"/>
  <c r="E294"/>
  <c r="E293"/>
  <c r="E292"/>
  <c r="E291"/>
  <c r="D295"/>
  <c r="D294"/>
  <c r="D293"/>
  <c r="D292"/>
  <c r="D291"/>
  <c r="F208"/>
  <c r="F207"/>
  <c r="E208"/>
  <c r="E207"/>
  <c r="H305" i="5"/>
  <c r="H304"/>
  <c r="H303"/>
  <c r="G305"/>
  <c r="G304"/>
  <c r="G303"/>
  <c r="F305"/>
  <c r="F304"/>
  <c r="F303"/>
  <c r="F290" i="7"/>
  <c r="F289"/>
  <c r="F288"/>
  <c r="E290"/>
  <c r="E289"/>
  <c r="E288"/>
  <c r="D290"/>
  <c r="D289"/>
  <c r="D288"/>
  <c r="I419" i="6"/>
  <c r="I418"/>
  <c r="H419"/>
  <c r="H418"/>
  <c r="G419"/>
  <c r="G418"/>
  <c r="G150"/>
  <c r="E73" i="2"/>
  <c r="D73"/>
  <c r="C73"/>
  <c r="H120" i="5"/>
  <c r="H119"/>
  <c r="H118"/>
  <c r="G120"/>
  <c r="G119"/>
  <c r="G118"/>
  <c r="H109"/>
  <c r="H108"/>
  <c r="G109"/>
  <c r="G108"/>
  <c r="F109"/>
  <c r="F108"/>
  <c r="H107"/>
  <c r="H106"/>
  <c r="G107"/>
  <c r="G106"/>
  <c r="F107"/>
  <c r="F106"/>
  <c r="F105"/>
  <c r="I274" i="6"/>
  <c r="I273"/>
  <c r="H274"/>
  <c r="H273"/>
  <c r="H272"/>
  <c r="H516"/>
  <c r="H515"/>
  <c r="I507"/>
  <c r="H507"/>
  <c r="I503"/>
  <c r="H503"/>
  <c r="I223"/>
  <c r="H223"/>
  <c r="I165"/>
  <c r="I164"/>
  <c r="I163"/>
  <c r="I162"/>
  <c r="I161"/>
  <c r="I160"/>
  <c r="H165"/>
  <c r="H164"/>
  <c r="H163"/>
  <c r="H162"/>
  <c r="H161"/>
  <c r="H160"/>
  <c r="I153"/>
  <c r="I152"/>
  <c r="I151"/>
  <c r="H153"/>
  <c r="H152"/>
  <c r="H151"/>
  <c r="I149"/>
  <c r="I148"/>
  <c r="I147"/>
  <c r="H149"/>
  <c r="H148"/>
  <c r="H147"/>
  <c r="I143"/>
  <c r="I142"/>
  <c r="I141"/>
  <c r="I140"/>
  <c r="H143"/>
  <c r="H142"/>
  <c r="H141"/>
  <c r="I102"/>
  <c r="H102"/>
  <c r="I57"/>
  <c r="H57"/>
  <c r="I30"/>
  <c r="H30"/>
  <c r="I26"/>
  <c r="I25"/>
  <c r="I24"/>
  <c r="I23"/>
  <c r="H26"/>
  <c r="H25"/>
  <c r="H24"/>
  <c r="H23"/>
  <c r="I19"/>
  <c r="H19"/>
  <c r="I13"/>
  <c r="I12"/>
  <c r="I11"/>
  <c r="I10"/>
  <c r="H13"/>
  <c r="H12"/>
  <c r="H11"/>
  <c r="H10"/>
  <c r="F227" i="7"/>
  <c r="F225"/>
  <c r="E227"/>
  <c r="E225"/>
  <c r="F226"/>
  <c r="E226"/>
  <c r="D226"/>
  <c r="F241"/>
  <c r="F240"/>
  <c r="E241"/>
  <c r="E240"/>
  <c r="D241"/>
  <c r="D240"/>
  <c r="F239"/>
  <c r="F238"/>
  <c r="E239"/>
  <c r="E238"/>
  <c r="D239"/>
  <c r="D238"/>
  <c r="F191"/>
  <c r="F190"/>
  <c r="F189"/>
  <c r="F188"/>
  <c r="E191"/>
  <c r="E190"/>
  <c r="E189"/>
  <c r="E188"/>
  <c r="D191"/>
  <c r="D190"/>
  <c r="D189"/>
  <c r="D188"/>
  <c r="F138"/>
  <c r="F137"/>
  <c r="F136"/>
  <c r="E138"/>
  <c r="E137"/>
  <c r="E136"/>
  <c r="E129" i="2"/>
  <c r="D129"/>
  <c r="I63" i="6"/>
  <c r="H63"/>
  <c r="I74"/>
  <c r="I73"/>
  <c r="H74"/>
  <c r="H73"/>
  <c r="I61"/>
  <c r="H61"/>
  <c r="G63"/>
  <c r="G61"/>
  <c r="G165"/>
  <c r="G164"/>
  <c r="G163"/>
  <c r="G162"/>
  <c r="G161"/>
  <c r="G160"/>
  <c r="I381"/>
  <c r="H381"/>
  <c r="G381"/>
  <c r="I394"/>
  <c r="I393"/>
  <c r="H394"/>
  <c r="H393"/>
  <c r="G488"/>
  <c r="G487"/>
  <c r="G512"/>
  <c r="I505"/>
  <c r="H505"/>
  <c r="G505"/>
  <c r="I285"/>
  <c r="H285"/>
  <c r="H284"/>
  <c r="H283"/>
  <c r="H282"/>
  <c r="H281"/>
  <c r="I277"/>
  <c r="H277"/>
  <c r="G277"/>
  <c r="E69" i="2"/>
  <c r="E68"/>
  <c r="E66"/>
  <c r="E65"/>
  <c r="E63"/>
  <c r="E62"/>
  <c r="E61"/>
  <c r="D69"/>
  <c r="D68"/>
  <c r="D66"/>
  <c r="D65"/>
  <c r="D63"/>
  <c r="D62"/>
  <c r="D61"/>
  <c r="E55"/>
  <c r="D55"/>
  <c r="E53"/>
  <c r="E52"/>
  <c r="E51"/>
  <c r="D53"/>
  <c r="D52"/>
  <c r="D51"/>
  <c r="E30"/>
  <c r="E29"/>
  <c r="D30"/>
  <c r="D29"/>
  <c r="A9" i="18"/>
  <c r="A10"/>
  <c r="A11"/>
  <c r="A12"/>
  <c r="A13"/>
  <c r="A14"/>
  <c r="A15"/>
  <c r="A16"/>
  <c r="A17"/>
  <c r="A18"/>
  <c r="A19"/>
  <c r="A20"/>
  <c r="A21"/>
  <c r="A22"/>
  <c r="A23"/>
  <c r="A24"/>
  <c r="E7"/>
  <c r="D7"/>
  <c r="C7"/>
  <c r="E13" i="15"/>
  <c r="D13"/>
  <c r="G13" i="22"/>
  <c r="F13"/>
  <c r="E13"/>
  <c r="D13"/>
  <c r="E24" i="21"/>
  <c r="D24"/>
  <c r="C24"/>
  <c r="C24" i="19"/>
  <c r="C9" i="12"/>
  <c r="C8"/>
  <c r="D9"/>
  <c r="D8"/>
  <c r="E9"/>
  <c r="E8"/>
  <c r="C12"/>
  <c r="D12"/>
  <c r="E12"/>
  <c r="E11"/>
  <c r="C14"/>
  <c r="D14"/>
  <c r="E14"/>
  <c r="C16"/>
  <c r="C11"/>
  <c r="D16"/>
  <c r="C19"/>
  <c r="C18"/>
  <c r="D19"/>
  <c r="D18"/>
  <c r="D11"/>
  <c r="E19"/>
  <c r="E18"/>
  <c r="C27"/>
  <c r="C26"/>
  <c r="D27"/>
  <c r="E27"/>
  <c r="E26"/>
  <c r="C29"/>
  <c r="D29"/>
  <c r="E29"/>
  <c r="C31"/>
  <c r="D31"/>
  <c r="E31"/>
  <c r="C34"/>
  <c r="C33"/>
  <c r="D34"/>
  <c r="D33"/>
  <c r="E34"/>
  <c r="E33"/>
  <c r="F50"/>
  <c r="C57"/>
  <c r="C56"/>
  <c r="C60"/>
  <c r="C59"/>
  <c r="D60"/>
  <c r="D59"/>
  <c r="E60"/>
  <c r="E59"/>
  <c r="E7" i="7"/>
  <c r="F7"/>
  <c r="D12"/>
  <c r="D11"/>
  <c r="D14"/>
  <c r="E14"/>
  <c r="E13"/>
  <c r="E10" s="1"/>
  <c r="E9" s="1"/>
  <c r="E8" s="1"/>
  <c r="F14"/>
  <c r="F13"/>
  <c r="D16"/>
  <c r="D15"/>
  <c r="E20"/>
  <c r="E19"/>
  <c r="E18"/>
  <c r="E17"/>
  <c r="F20"/>
  <c r="F19"/>
  <c r="F18"/>
  <c r="F17"/>
  <c r="D24"/>
  <c r="D23"/>
  <c r="E24"/>
  <c r="E23"/>
  <c r="E22"/>
  <c r="F24"/>
  <c r="F23"/>
  <c r="F22"/>
  <c r="D27"/>
  <c r="H23" s="1"/>
  <c r="D26"/>
  <c r="D25"/>
  <c r="E27"/>
  <c r="E26"/>
  <c r="E25"/>
  <c r="F27"/>
  <c r="F26"/>
  <c r="F25"/>
  <c r="D30"/>
  <c r="E30"/>
  <c r="F30"/>
  <c r="D31"/>
  <c r="E31"/>
  <c r="F31"/>
  <c r="D36"/>
  <c r="D35"/>
  <c r="E36"/>
  <c r="E35"/>
  <c r="F36"/>
  <c r="F35"/>
  <c r="D38"/>
  <c r="E38"/>
  <c r="E37"/>
  <c r="F38"/>
  <c r="F37"/>
  <c r="D41"/>
  <c r="E41"/>
  <c r="F41"/>
  <c r="D42"/>
  <c r="D40"/>
  <c r="E42"/>
  <c r="F42"/>
  <c r="D44"/>
  <c r="D43"/>
  <c r="D39" s="1"/>
  <c r="D33" s="1"/>
  <c r="D32" s="1"/>
  <c r="E44"/>
  <c r="E43"/>
  <c r="F44"/>
  <c r="F43"/>
  <c r="D48"/>
  <c r="E48"/>
  <c r="E47"/>
  <c r="E46"/>
  <c r="F48"/>
  <c r="F47"/>
  <c r="F46"/>
  <c r="D51"/>
  <c r="E51"/>
  <c r="F51"/>
  <c r="D52"/>
  <c r="D50"/>
  <c r="D49"/>
  <c r="E52"/>
  <c r="F52"/>
  <c r="D55"/>
  <c r="E55"/>
  <c r="F55"/>
  <c r="D56"/>
  <c r="E56"/>
  <c r="E54" s="1"/>
  <c r="E53" s="1"/>
  <c r="F56"/>
  <c r="F54"/>
  <c r="D59"/>
  <c r="E59"/>
  <c r="F59"/>
  <c r="D60"/>
  <c r="D58"/>
  <c r="E60"/>
  <c r="F60"/>
  <c r="D62"/>
  <c r="E62"/>
  <c r="F62"/>
  <c r="D63"/>
  <c r="E63"/>
  <c r="E61" s="1"/>
  <c r="E57" s="1"/>
  <c r="F63"/>
  <c r="D66"/>
  <c r="D65"/>
  <c r="D64"/>
  <c r="E66"/>
  <c r="E65"/>
  <c r="E64"/>
  <c r="F66"/>
  <c r="F65"/>
  <c r="F64"/>
  <c r="D69"/>
  <c r="D68"/>
  <c r="D67"/>
  <c r="E69"/>
  <c r="E68"/>
  <c r="E67"/>
  <c r="F69"/>
  <c r="F68"/>
  <c r="F67"/>
  <c r="D73"/>
  <c r="E73"/>
  <c r="F73"/>
  <c r="D74"/>
  <c r="E74"/>
  <c r="F74"/>
  <c r="D77"/>
  <c r="D76"/>
  <c r="D75"/>
  <c r="E77"/>
  <c r="E76"/>
  <c r="E75"/>
  <c r="F77"/>
  <c r="F76"/>
  <c r="F75"/>
  <c r="D80"/>
  <c r="D79"/>
  <c r="E80"/>
  <c r="E79"/>
  <c r="F80"/>
  <c r="F79"/>
  <c r="D82"/>
  <c r="D81"/>
  <c r="D84"/>
  <c r="D83"/>
  <c r="E84"/>
  <c r="E83"/>
  <c r="F84"/>
  <c r="F83"/>
  <c r="D89"/>
  <c r="D88"/>
  <c r="E89"/>
  <c r="E88"/>
  <c r="F89"/>
  <c r="F88"/>
  <c r="D91"/>
  <c r="E91"/>
  <c r="F91"/>
  <c r="D92"/>
  <c r="E92"/>
  <c r="F92"/>
  <c r="F90" s="1"/>
  <c r="D95"/>
  <c r="D94"/>
  <c r="D93"/>
  <c r="E95"/>
  <c r="E94"/>
  <c r="E93"/>
  <c r="F95"/>
  <c r="F94"/>
  <c r="F93"/>
  <c r="D99"/>
  <c r="D98"/>
  <c r="E99"/>
  <c r="E98"/>
  <c r="F99"/>
  <c r="F98"/>
  <c r="D101"/>
  <c r="D100"/>
  <c r="E101"/>
  <c r="E100"/>
  <c r="E97"/>
  <c r="E96" s="1"/>
  <c r="F101"/>
  <c r="F100"/>
  <c r="D104"/>
  <c r="D103"/>
  <c r="D102"/>
  <c r="E104"/>
  <c r="E103"/>
  <c r="G103" s="1"/>
  <c r="E102"/>
  <c r="F104"/>
  <c r="F103"/>
  <c r="F102"/>
  <c r="D107"/>
  <c r="D106"/>
  <c r="E107"/>
  <c r="E106"/>
  <c r="F107"/>
  <c r="F106"/>
  <c r="D109"/>
  <c r="D108"/>
  <c r="E109"/>
  <c r="E108"/>
  <c r="F109"/>
  <c r="F108"/>
  <c r="D111"/>
  <c r="D110"/>
  <c r="E111"/>
  <c r="E110"/>
  <c r="F111"/>
  <c r="F110"/>
  <c r="F105"/>
  <c r="G111"/>
  <c r="H111"/>
  <c r="I111"/>
  <c r="D116"/>
  <c r="D115"/>
  <c r="E116"/>
  <c r="E115"/>
  <c r="F116"/>
  <c r="F115"/>
  <c r="D118"/>
  <c r="D117"/>
  <c r="E118"/>
  <c r="E117"/>
  <c r="F118"/>
  <c r="F117"/>
  <c r="D121"/>
  <c r="D120"/>
  <c r="E121"/>
  <c r="E120"/>
  <c r="F121"/>
  <c r="F120"/>
  <c r="D123"/>
  <c r="E123"/>
  <c r="E122"/>
  <c r="F123"/>
  <c r="F122"/>
  <c r="D125"/>
  <c r="D124"/>
  <c r="E125"/>
  <c r="E124"/>
  <c r="F125"/>
  <c r="F124"/>
  <c r="D127"/>
  <c r="D126"/>
  <c r="E127"/>
  <c r="E126"/>
  <c r="F127"/>
  <c r="F126"/>
  <c r="D129"/>
  <c r="D128"/>
  <c r="E129"/>
  <c r="E128"/>
  <c r="F129"/>
  <c r="F128"/>
  <c r="D131"/>
  <c r="D130"/>
  <c r="E131"/>
  <c r="E130"/>
  <c r="F131"/>
  <c r="F130"/>
  <c r="D133"/>
  <c r="D132"/>
  <c r="E133"/>
  <c r="E132"/>
  <c r="F133"/>
  <c r="F132"/>
  <c r="D135"/>
  <c r="D134"/>
  <c r="E135"/>
  <c r="E134"/>
  <c r="F135"/>
  <c r="F134"/>
  <c r="D138"/>
  <c r="D137"/>
  <c r="D136"/>
  <c r="D141"/>
  <c r="D140"/>
  <c r="D139"/>
  <c r="E141"/>
  <c r="E140"/>
  <c r="E139"/>
  <c r="F141"/>
  <c r="F140"/>
  <c r="F139"/>
  <c r="D143"/>
  <c r="D142"/>
  <c r="E143"/>
  <c r="E142"/>
  <c r="F143"/>
  <c r="F142"/>
  <c r="D146"/>
  <c r="D145"/>
  <c r="D144"/>
  <c r="E146"/>
  <c r="E145"/>
  <c r="E144"/>
  <c r="F146"/>
  <c r="F145"/>
  <c r="F144"/>
  <c r="E150"/>
  <c r="E149"/>
  <c r="F150"/>
  <c r="F149"/>
  <c r="D152"/>
  <c r="D151"/>
  <c r="E152"/>
  <c r="E151"/>
  <c r="F152"/>
  <c r="F151"/>
  <c r="D154"/>
  <c r="D153"/>
  <c r="E154"/>
  <c r="E153"/>
  <c r="E148" s="1"/>
  <c r="F154"/>
  <c r="F153"/>
  <c r="D157"/>
  <c r="D156"/>
  <c r="E157"/>
  <c r="E156"/>
  <c r="F157"/>
  <c r="F156"/>
  <c r="D159"/>
  <c r="D158"/>
  <c r="E159"/>
  <c r="E158"/>
  <c r="E155" s="1"/>
  <c r="F159"/>
  <c r="F158"/>
  <c r="D161"/>
  <c r="D160"/>
  <c r="D155" s="1"/>
  <c r="E161"/>
  <c r="E160"/>
  <c r="F161"/>
  <c r="F160"/>
  <c r="D166"/>
  <c r="D165"/>
  <c r="D164"/>
  <c r="E166"/>
  <c r="E165"/>
  <c r="E164"/>
  <c r="F166"/>
  <c r="F165"/>
  <c r="F164"/>
  <c r="D169"/>
  <c r="D168"/>
  <c r="D167"/>
  <c r="E169"/>
  <c r="E168"/>
  <c r="E167"/>
  <c r="F169"/>
  <c r="F168"/>
  <c r="F167"/>
  <c r="D172"/>
  <c r="D171"/>
  <c r="D170"/>
  <c r="E172"/>
  <c r="E171"/>
  <c r="E170"/>
  <c r="F172"/>
  <c r="F171"/>
  <c r="F170"/>
  <c r="D175"/>
  <c r="D174"/>
  <c r="D173"/>
  <c r="E175"/>
  <c r="E174"/>
  <c r="E173"/>
  <c r="F175"/>
  <c r="F174"/>
  <c r="F173"/>
  <c r="G176"/>
  <c r="D180"/>
  <c r="E180"/>
  <c r="F180"/>
  <c r="D181"/>
  <c r="E181"/>
  <c r="E179" s="1"/>
  <c r="E178" s="1"/>
  <c r="E177" s="1"/>
  <c r="E176" s="1"/>
  <c r="F181"/>
  <c r="F179"/>
  <c r="F178"/>
  <c r="F177"/>
  <c r="F176"/>
  <c r="D186"/>
  <c r="E186"/>
  <c r="F186"/>
  <c r="D187"/>
  <c r="E187"/>
  <c r="F187"/>
  <c r="E196"/>
  <c r="E195"/>
  <c r="E194"/>
  <c r="F196"/>
  <c r="F195"/>
  <c r="F194"/>
  <c r="D199"/>
  <c r="D198"/>
  <c r="D197"/>
  <c r="E199"/>
  <c r="E198"/>
  <c r="E197"/>
  <c r="F199"/>
  <c r="F198"/>
  <c r="F197"/>
  <c r="D202"/>
  <c r="H192"/>
  <c r="E202"/>
  <c r="E201"/>
  <c r="F202"/>
  <c r="F201"/>
  <c r="D204"/>
  <c r="D203"/>
  <c r="E204"/>
  <c r="E203"/>
  <c r="F204"/>
  <c r="F203"/>
  <c r="F200"/>
  <c r="F193"/>
  <c r="D208"/>
  <c r="D207"/>
  <c r="D210"/>
  <c r="D209"/>
  <c r="E210"/>
  <c r="E209"/>
  <c r="F210"/>
  <c r="F209"/>
  <c r="D215"/>
  <c r="E215"/>
  <c r="F215"/>
  <c r="D216"/>
  <c r="E216"/>
  <c r="F216"/>
  <c r="D220"/>
  <c r="E220"/>
  <c r="E219"/>
  <c r="F220"/>
  <c r="F219"/>
  <c r="D222"/>
  <c r="D221"/>
  <c r="E222"/>
  <c r="E221"/>
  <c r="E218" s="1"/>
  <c r="E217" s="1"/>
  <c r="F222"/>
  <c r="F221"/>
  <c r="D227"/>
  <c r="H211"/>
  <c r="D229"/>
  <c r="E229"/>
  <c r="F229"/>
  <c r="D230"/>
  <c r="E230"/>
  <c r="F230"/>
  <c r="D235"/>
  <c r="D234"/>
  <c r="E235"/>
  <c r="E234"/>
  <c r="F235"/>
  <c r="F234"/>
  <c r="D237"/>
  <c r="D236"/>
  <c r="D233" s="1"/>
  <c r="D232" s="1"/>
  <c r="D231" s="1"/>
  <c r="E237"/>
  <c r="E236"/>
  <c r="E233"/>
  <c r="E232"/>
  <c r="E231"/>
  <c r="F237"/>
  <c r="F236"/>
  <c r="F233" s="1"/>
  <c r="F232" s="1"/>
  <c r="F231" s="1"/>
  <c r="D246"/>
  <c r="D245"/>
  <c r="E246"/>
  <c r="E245"/>
  <c r="F246"/>
  <c r="F245"/>
  <c r="D248"/>
  <c r="D247"/>
  <c r="E248"/>
  <c r="E247"/>
  <c r="E244"/>
  <c r="E243"/>
  <c r="E242"/>
  <c r="F248"/>
  <c r="F247"/>
  <c r="D253"/>
  <c r="E253"/>
  <c r="E252"/>
  <c r="F253"/>
  <c r="F252"/>
  <c r="D255"/>
  <c r="D254"/>
  <c r="E255"/>
  <c r="E254"/>
  <c r="F255"/>
  <c r="F254"/>
  <c r="D257"/>
  <c r="D256"/>
  <c r="E257"/>
  <c r="E256"/>
  <c r="F257"/>
  <c r="F256"/>
  <c r="D260"/>
  <c r="D259"/>
  <c r="E260"/>
  <c r="E259"/>
  <c r="F260"/>
  <c r="F259"/>
  <c r="D262"/>
  <c r="D261"/>
  <c r="E262"/>
  <c r="E261"/>
  <c r="E258" s="1"/>
  <c r="E250" s="1"/>
  <c r="E249" s="1"/>
  <c r="F262"/>
  <c r="F261"/>
  <c r="D264"/>
  <c r="D263"/>
  <c r="E264"/>
  <c r="E263"/>
  <c r="F264"/>
  <c r="F263"/>
  <c r="D269"/>
  <c r="D268"/>
  <c r="D267"/>
  <c r="D266"/>
  <c r="E269"/>
  <c r="E268"/>
  <c r="E267"/>
  <c r="E266"/>
  <c r="F269"/>
  <c r="F268"/>
  <c r="F267"/>
  <c r="F266"/>
  <c r="D273"/>
  <c r="D272"/>
  <c r="D271"/>
  <c r="E273"/>
  <c r="E272"/>
  <c r="E271"/>
  <c r="F273"/>
  <c r="F272"/>
  <c r="F271"/>
  <c r="D276"/>
  <c r="E276"/>
  <c r="F276"/>
  <c r="D277"/>
  <c r="E277"/>
  <c r="F277"/>
  <c r="D280"/>
  <c r="D279"/>
  <c r="D278"/>
  <c r="E280"/>
  <c r="E279"/>
  <c r="E278"/>
  <c r="F280"/>
  <c r="F279"/>
  <c r="F278"/>
  <c r="D283"/>
  <c r="E283"/>
  <c r="F283"/>
  <c r="D284"/>
  <c r="D282" s="1"/>
  <c r="D281" s="1"/>
  <c r="D270" s="1"/>
  <c r="D265" s="1"/>
  <c r="G265" s="1"/>
  <c r="E284"/>
  <c r="F284"/>
  <c r="D287"/>
  <c r="D286"/>
  <c r="D285"/>
  <c r="E287"/>
  <c r="E286"/>
  <c r="E285"/>
  <c r="F287"/>
  <c r="F286"/>
  <c r="F285"/>
  <c r="G291"/>
  <c r="D300"/>
  <c r="E300"/>
  <c r="E299"/>
  <c r="F300"/>
  <c r="F299"/>
  <c r="D302"/>
  <c r="D301"/>
  <c r="E302"/>
  <c r="E301"/>
  <c r="F302"/>
  <c r="F301"/>
  <c r="D306"/>
  <c r="E306"/>
  <c r="F306"/>
  <c r="D307"/>
  <c r="H297"/>
  <c r="E307"/>
  <c r="F307"/>
  <c r="D315"/>
  <c r="D314"/>
  <c r="D313"/>
  <c r="E315"/>
  <c r="E314"/>
  <c r="E313"/>
  <c r="F315"/>
  <c r="F314"/>
  <c r="F313"/>
  <c r="D320"/>
  <c r="D319"/>
  <c r="D318"/>
  <c r="D317"/>
  <c r="E320"/>
  <c r="E319"/>
  <c r="E318"/>
  <c r="E317"/>
  <c r="F320"/>
  <c r="F319"/>
  <c r="F318"/>
  <c r="F317"/>
  <c r="D324"/>
  <c r="G316"/>
  <c r="E324"/>
  <c r="E323"/>
  <c r="E322"/>
  <c r="E321"/>
  <c r="F324"/>
  <c r="F323"/>
  <c r="F322"/>
  <c r="F321"/>
  <c r="F316" s="1"/>
  <c r="D328"/>
  <c r="G325"/>
  <c r="E328"/>
  <c r="E327"/>
  <c r="E326"/>
  <c r="E325"/>
  <c r="F328"/>
  <c r="F327"/>
  <c r="F326"/>
  <c r="F325"/>
  <c r="E332"/>
  <c r="E331"/>
  <c r="E330"/>
  <c r="E329"/>
  <c r="F332"/>
  <c r="F331"/>
  <c r="F330"/>
  <c r="F329"/>
  <c r="D336"/>
  <c r="E336"/>
  <c r="F336"/>
  <c r="D337"/>
  <c r="E337"/>
  <c r="E335" s="1"/>
  <c r="E334" s="1"/>
  <c r="E333" s="1"/>
  <c r="F337"/>
  <c r="D339"/>
  <c r="D338"/>
  <c r="E339"/>
  <c r="E338"/>
  <c r="F339"/>
  <c r="F338"/>
  <c r="D343"/>
  <c r="D342"/>
  <c r="D341"/>
  <c r="E343"/>
  <c r="E342"/>
  <c r="E341"/>
  <c r="F343"/>
  <c r="F342"/>
  <c r="F341"/>
  <c r="D346"/>
  <c r="D345"/>
  <c r="D344"/>
  <c r="E346"/>
  <c r="E345"/>
  <c r="E344"/>
  <c r="E340" s="1"/>
  <c r="F346"/>
  <c r="F345"/>
  <c r="F344"/>
  <c r="F340" s="1"/>
  <c r="D350"/>
  <c r="D349"/>
  <c r="D348"/>
  <c r="E350"/>
  <c r="E349"/>
  <c r="E348"/>
  <c r="F350"/>
  <c r="F349"/>
  <c r="F348"/>
  <c r="D353"/>
  <c r="D352"/>
  <c r="D351"/>
  <c r="E353"/>
  <c r="E352"/>
  <c r="E351"/>
  <c r="E347" s="1"/>
  <c r="F353"/>
  <c r="F352"/>
  <c r="F351"/>
  <c r="D356"/>
  <c r="D355"/>
  <c r="D354"/>
  <c r="E356"/>
  <c r="E355"/>
  <c r="E354"/>
  <c r="F356"/>
  <c r="F355"/>
  <c r="F354"/>
  <c r="D360"/>
  <c r="D359"/>
  <c r="E360"/>
  <c r="E359"/>
  <c r="F360"/>
  <c r="F359"/>
  <c r="D362"/>
  <c r="E362"/>
  <c r="F362"/>
  <c r="E363"/>
  <c r="F363"/>
  <c r="F361"/>
  <c r="F358"/>
  <c r="F357"/>
  <c r="D367"/>
  <c r="D366"/>
  <c r="E367"/>
  <c r="E366"/>
  <c r="F367"/>
  <c r="F366"/>
  <c r="D369"/>
  <c r="D368"/>
  <c r="E369"/>
  <c r="E368"/>
  <c r="F369"/>
  <c r="F368"/>
  <c r="D371"/>
  <c r="D370"/>
  <c r="E371"/>
  <c r="E370"/>
  <c r="F371"/>
  <c r="F370"/>
  <c r="F365" s="1"/>
  <c r="F364" s="1"/>
  <c r="D373"/>
  <c r="D372"/>
  <c r="E373"/>
  <c r="E372"/>
  <c r="F373"/>
  <c r="F372"/>
  <c r="D375"/>
  <c r="D374"/>
  <c r="E375"/>
  <c r="E374"/>
  <c r="F375"/>
  <c r="F374"/>
  <c r="D379"/>
  <c r="E379"/>
  <c r="F379"/>
  <c r="D380"/>
  <c r="E380"/>
  <c r="F380"/>
  <c r="D381"/>
  <c r="D378" s="1"/>
  <c r="D377" s="1"/>
  <c r="D376" s="1"/>
  <c r="E381"/>
  <c r="F381"/>
  <c r="G19" i="6"/>
  <c r="G18"/>
  <c r="G17"/>
  <c r="G16"/>
  <c r="G21"/>
  <c r="H21"/>
  <c r="H18"/>
  <c r="H17"/>
  <c r="H16"/>
  <c r="I21"/>
  <c r="G26"/>
  <c r="G25"/>
  <c r="G24"/>
  <c r="G23"/>
  <c r="G30"/>
  <c r="G33"/>
  <c r="G29"/>
  <c r="G28"/>
  <c r="H33"/>
  <c r="I33"/>
  <c r="G37"/>
  <c r="G36"/>
  <c r="G35"/>
  <c r="H37"/>
  <c r="H36"/>
  <c r="H35"/>
  <c r="I37"/>
  <c r="I36"/>
  <c r="I35"/>
  <c r="G43"/>
  <c r="G42"/>
  <c r="H43"/>
  <c r="H42"/>
  <c r="I43"/>
  <c r="I42"/>
  <c r="I41"/>
  <c r="G46"/>
  <c r="G45"/>
  <c r="H46"/>
  <c r="H45"/>
  <c r="I46"/>
  <c r="I45"/>
  <c r="G49"/>
  <c r="G48"/>
  <c r="H49"/>
  <c r="H48"/>
  <c r="I49"/>
  <c r="I48"/>
  <c r="G52"/>
  <c r="G51"/>
  <c r="H52"/>
  <c r="H51"/>
  <c r="I52"/>
  <c r="I51"/>
  <c r="G57"/>
  <c r="G56"/>
  <c r="G55"/>
  <c r="G54"/>
  <c r="G59"/>
  <c r="H59"/>
  <c r="H56"/>
  <c r="I59"/>
  <c r="I56"/>
  <c r="I55"/>
  <c r="I54"/>
  <c r="G68"/>
  <c r="G67"/>
  <c r="H68"/>
  <c r="H67"/>
  <c r="I68"/>
  <c r="I67"/>
  <c r="I66"/>
  <c r="I65"/>
  <c r="G71"/>
  <c r="G70"/>
  <c r="H71"/>
  <c r="H70"/>
  <c r="H66"/>
  <c r="H65"/>
  <c r="I71"/>
  <c r="I70"/>
  <c r="G74"/>
  <c r="G73"/>
  <c r="G78"/>
  <c r="J78"/>
  <c r="H78"/>
  <c r="I78"/>
  <c r="G81"/>
  <c r="G77"/>
  <c r="G76"/>
  <c r="H81"/>
  <c r="I81"/>
  <c r="G85"/>
  <c r="H85"/>
  <c r="I85"/>
  <c r="G87"/>
  <c r="H87"/>
  <c r="I87"/>
  <c r="G89"/>
  <c r="H89"/>
  <c r="I89"/>
  <c r="G93"/>
  <c r="G92"/>
  <c r="G91"/>
  <c r="H93"/>
  <c r="H92"/>
  <c r="H91"/>
  <c r="I93"/>
  <c r="G102"/>
  <c r="G104"/>
  <c r="G101"/>
  <c r="H104"/>
  <c r="I104"/>
  <c r="G106"/>
  <c r="H106"/>
  <c r="I106"/>
  <c r="G109"/>
  <c r="H109"/>
  <c r="I109"/>
  <c r="I108"/>
  <c r="G111"/>
  <c r="H111"/>
  <c r="I111"/>
  <c r="G113"/>
  <c r="G108"/>
  <c r="H113"/>
  <c r="I113"/>
  <c r="G118"/>
  <c r="G117"/>
  <c r="G116"/>
  <c r="G115"/>
  <c r="H118"/>
  <c r="H117"/>
  <c r="H116"/>
  <c r="H115"/>
  <c r="I118"/>
  <c r="I117"/>
  <c r="I116"/>
  <c r="I115"/>
  <c r="G124"/>
  <c r="H124"/>
  <c r="I124"/>
  <c r="G126"/>
  <c r="H126"/>
  <c r="H123"/>
  <c r="H122"/>
  <c r="H121"/>
  <c r="I126"/>
  <c r="G130"/>
  <c r="G129"/>
  <c r="G128"/>
  <c r="H130"/>
  <c r="I130"/>
  <c r="I129"/>
  <c r="I128"/>
  <c r="G137"/>
  <c r="G136"/>
  <c r="G135"/>
  <c r="G134"/>
  <c r="G133"/>
  <c r="H137"/>
  <c r="H136"/>
  <c r="H135"/>
  <c r="H134"/>
  <c r="H133"/>
  <c r="I137"/>
  <c r="G143"/>
  <c r="G153"/>
  <c r="G172"/>
  <c r="G171"/>
  <c r="H172"/>
  <c r="H171"/>
  <c r="I172"/>
  <c r="G178"/>
  <c r="G177"/>
  <c r="G176"/>
  <c r="G175"/>
  <c r="G174"/>
  <c r="H178"/>
  <c r="H177"/>
  <c r="I178"/>
  <c r="I177"/>
  <c r="G184"/>
  <c r="G183"/>
  <c r="G182"/>
  <c r="G181"/>
  <c r="G180"/>
  <c r="H184"/>
  <c r="H183"/>
  <c r="H182"/>
  <c r="H181"/>
  <c r="I184"/>
  <c r="I183"/>
  <c r="I182"/>
  <c r="I181"/>
  <c r="I180"/>
  <c r="G191"/>
  <c r="G190"/>
  <c r="G189"/>
  <c r="G188"/>
  <c r="H191"/>
  <c r="H190"/>
  <c r="H189"/>
  <c r="H188"/>
  <c r="I191"/>
  <c r="I190"/>
  <c r="I189"/>
  <c r="I188"/>
  <c r="G195"/>
  <c r="G194"/>
  <c r="G193"/>
  <c r="H195"/>
  <c r="H194"/>
  <c r="I195"/>
  <c r="I194"/>
  <c r="I193"/>
  <c r="G202"/>
  <c r="G201"/>
  <c r="H202"/>
  <c r="H201"/>
  <c r="I202"/>
  <c r="I201"/>
  <c r="G205"/>
  <c r="G204"/>
  <c r="H205"/>
  <c r="I205"/>
  <c r="I204"/>
  <c r="I200"/>
  <c r="G209"/>
  <c r="G208"/>
  <c r="H209"/>
  <c r="H208"/>
  <c r="I209"/>
  <c r="I208"/>
  <c r="G212"/>
  <c r="H212"/>
  <c r="I212"/>
  <c r="I211"/>
  <c r="G215"/>
  <c r="G214"/>
  <c r="H215"/>
  <c r="H214"/>
  <c r="I215"/>
  <c r="G223"/>
  <c r="G222"/>
  <c r="G225"/>
  <c r="H225"/>
  <c r="H222"/>
  <c r="H221"/>
  <c r="I225"/>
  <c r="G229"/>
  <c r="H229"/>
  <c r="I229"/>
  <c r="I228"/>
  <c r="I227"/>
  <c r="G236"/>
  <c r="H236"/>
  <c r="I236"/>
  <c r="G242"/>
  <c r="G241"/>
  <c r="H242"/>
  <c r="H241"/>
  <c r="I242"/>
  <c r="G246"/>
  <c r="G245"/>
  <c r="H246"/>
  <c r="H245"/>
  <c r="I246"/>
  <c r="I245"/>
  <c r="G250"/>
  <c r="H250"/>
  <c r="I250"/>
  <c r="G253"/>
  <c r="H253"/>
  <c r="H249"/>
  <c r="I253"/>
  <c r="G260"/>
  <c r="G259"/>
  <c r="G258"/>
  <c r="H260"/>
  <c r="I260"/>
  <c r="I259"/>
  <c r="I258"/>
  <c r="G264"/>
  <c r="H264"/>
  <c r="I264"/>
  <c r="I263"/>
  <c r="H458" i="5"/>
  <c r="H457"/>
  <c r="G266" i="6"/>
  <c r="G268"/>
  <c r="H268"/>
  <c r="H263"/>
  <c r="H262"/>
  <c r="I268"/>
  <c r="G274"/>
  <c r="G285"/>
  <c r="G284"/>
  <c r="G283"/>
  <c r="G282"/>
  <c r="G281"/>
  <c r="G280"/>
  <c r="G293"/>
  <c r="G292"/>
  <c r="G291"/>
  <c r="G290"/>
  <c r="G289"/>
  <c r="G288"/>
  <c r="H293"/>
  <c r="I293"/>
  <c r="G301"/>
  <c r="G300"/>
  <c r="G299"/>
  <c r="G298"/>
  <c r="H301"/>
  <c r="H300"/>
  <c r="H299"/>
  <c r="H298"/>
  <c r="I301"/>
  <c r="I300"/>
  <c r="I299"/>
  <c r="I298"/>
  <c r="G307"/>
  <c r="H307"/>
  <c r="H306"/>
  <c r="I307"/>
  <c r="I306"/>
  <c r="I305"/>
  <c r="H312"/>
  <c r="H311"/>
  <c r="H310"/>
  <c r="H309"/>
  <c r="H296"/>
  <c r="H295"/>
  <c r="H6"/>
  <c r="D15" i="3"/>
  <c r="D14"/>
  <c r="D13"/>
  <c r="D12"/>
  <c r="I312" i="6"/>
  <c r="I311"/>
  <c r="I310"/>
  <c r="I309"/>
  <c r="I296"/>
  <c r="I295"/>
  <c r="I6"/>
  <c r="A314"/>
  <c r="C314"/>
  <c r="D314"/>
  <c r="E314"/>
  <c r="A315"/>
  <c r="C315"/>
  <c r="D315"/>
  <c r="E315"/>
  <c r="A316"/>
  <c r="C316"/>
  <c r="D316"/>
  <c r="E316"/>
  <c r="G316"/>
  <c r="G315"/>
  <c r="G314"/>
  <c r="H316"/>
  <c r="H315"/>
  <c r="H314"/>
  <c r="I316"/>
  <c r="I315"/>
  <c r="I314"/>
  <c r="A317"/>
  <c r="C317"/>
  <c r="D317"/>
  <c r="E317"/>
  <c r="F317"/>
  <c r="A318"/>
  <c r="C318"/>
  <c r="D318"/>
  <c r="E318"/>
  <c r="F318"/>
  <c r="G324"/>
  <c r="H324"/>
  <c r="I324"/>
  <c r="G326"/>
  <c r="H326"/>
  <c r="I326"/>
  <c r="I323"/>
  <c r="I322"/>
  <c r="I321"/>
  <c r="G334"/>
  <c r="G333"/>
  <c r="H334"/>
  <c r="H333"/>
  <c r="H332"/>
  <c r="H331"/>
  <c r="H330"/>
  <c r="H329"/>
  <c r="I334"/>
  <c r="G341"/>
  <c r="G340"/>
  <c r="H341"/>
  <c r="I341"/>
  <c r="I340"/>
  <c r="G344"/>
  <c r="H344"/>
  <c r="I344"/>
  <c r="I343"/>
  <c r="G346"/>
  <c r="H346"/>
  <c r="I346"/>
  <c r="G349"/>
  <c r="H349"/>
  <c r="I349"/>
  <c r="G351"/>
  <c r="H351"/>
  <c r="I351"/>
  <c r="G353"/>
  <c r="H353"/>
  <c r="I353"/>
  <c r="G358"/>
  <c r="G357"/>
  <c r="G356"/>
  <c r="G355"/>
  <c r="H358"/>
  <c r="I358"/>
  <c r="I357"/>
  <c r="I356"/>
  <c r="I355"/>
  <c r="G363"/>
  <c r="H363"/>
  <c r="H362"/>
  <c r="H361"/>
  <c r="H360"/>
  <c r="I363"/>
  <c r="I362"/>
  <c r="I361"/>
  <c r="I360"/>
  <c r="G369"/>
  <c r="G368"/>
  <c r="H369"/>
  <c r="H368"/>
  <c r="I369"/>
  <c r="I368"/>
  <c r="G372"/>
  <c r="H372"/>
  <c r="I372"/>
  <c r="G374"/>
  <c r="H374"/>
  <c r="I374"/>
  <c r="G377"/>
  <c r="H377"/>
  <c r="I377"/>
  <c r="G379"/>
  <c r="H379"/>
  <c r="I379"/>
  <c r="I376"/>
  <c r="G383"/>
  <c r="H383"/>
  <c r="I383"/>
  <c r="G385"/>
  <c r="H385"/>
  <c r="I385"/>
  <c r="G387"/>
  <c r="H387"/>
  <c r="I387"/>
  <c r="G389"/>
  <c r="H389"/>
  <c r="I389"/>
  <c r="G391"/>
  <c r="H391"/>
  <c r="I391"/>
  <c r="G394"/>
  <c r="G393"/>
  <c r="G397"/>
  <c r="H397"/>
  <c r="H396"/>
  <c r="I397"/>
  <c r="I396"/>
  <c r="G400"/>
  <c r="G399"/>
  <c r="H400"/>
  <c r="I400"/>
  <c r="I399"/>
  <c r="G405"/>
  <c r="G404"/>
  <c r="G403"/>
  <c r="G402"/>
  <c r="H405"/>
  <c r="H404"/>
  <c r="H403"/>
  <c r="H402"/>
  <c r="I405"/>
  <c r="I404"/>
  <c r="I403"/>
  <c r="I402"/>
  <c r="G410"/>
  <c r="G409"/>
  <c r="H410"/>
  <c r="H409"/>
  <c r="I410"/>
  <c r="G413"/>
  <c r="G412"/>
  <c r="H413"/>
  <c r="H412"/>
  <c r="I413"/>
  <c r="I412"/>
  <c r="G416"/>
  <c r="G415"/>
  <c r="H416"/>
  <c r="H415"/>
  <c r="I416"/>
  <c r="I415"/>
  <c r="G424"/>
  <c r="G423"/>
  <c r="G422"/>
  <c r="G421"/>
  <c r="H424"/>
  <c r="I424"/>
  <c r="G430"/>
  <c r="G429"/>
  <c r="G428"/>
  <c r="G427"/>
  <c r="G426"/>
  <c r="H430"/>
  <c r="H429"/>
  <c r="H428"/>
  <c r="H427"/>
  <c r="H426"/>
  <c r="I430"/>
  <c r="I429"/>
  <c r="I428"/>
  <c r="I427"/>
  <c r="I426"/>
  <c r="G436"/>
  <c r="G435"/>
  <c r="G434"/>
  <c r="H436"/>
  <c r="H435"/>
  <c r="H434"/>
  <c r="I436"/>
  <c r="I435"/>
  <c r="I434"/>
  <c r="G441"/>
  <c r="H441"/>
  <c r="I441"/>
  <c r="I575"/>
  <c r="G444"/>
  <c r="H444"/>
  <c r="H440"/>
  <c r="I444"/>
  <c r="I440"/>
  <c r="I439"/>
  <c r="G451"/>
  <c r="H451"/>
  <c r="H450"/>
  <c r="I451"/>
  <c r="I450"/>
  <c r="G453"/>
  <c r="H453"/>
  <c r="I453"/>
  <c r="G457"/>
  <c r="G456"/>
  <c r="H457"/>
  <c r="H456"/>
  <c r="I457"/>
  <c r="I456"/>
  <c r="G462"/>
  <c r="G461"/>
  <c r="G460"/>
  <c r="G459"/>
  <c r="H462"/>
  <c r="H461"/>
  <c r="H460"/>
  <c r="H459"/>
  <c r="I462"/>
  <c r="I461"/>
  <c r="I460"/>
  <c r="I459"/>
  <c r="G469"/>
  <c r="G468"/>
  <c r="G467"/>
  <c r="G466"/>
  <c r="G465"/>
  <c r="H469"/>
  <c r="H468"/>
  <c r="H467"/>
  <c r="H466"/>
  <c r="H465"/>
  <c r="I469"/>
  <c r="I468"/>
  <c r="I467"/>
  <c r="I466"/>
  <c r="I465"/>
  <c r="G475"/>
  <c r="G474"/>
  <c r="G473"/>
  <c r="G472"/>
  <c r="G471"/>
  <c r="H475"/>
  <c r="I475"/>
  <c r="I474"/>
  <c r="I473"/>
  <c r="I472"/>
  <c r="I471"/>
  <c r="G479"/>
  <c r="H479"/>
  <c r="H478"/>
  <c r="H477"/>
  <c r="I479"/>
  <c r="I478"/>
  <c r="I477"/>
  <c r="H487"/>
  <c r="I487"/>
  <c r="G489"/>
  <c r="H489"/>
  <c r="I489"/>
  <c r="G491"/>
  <c r="H491"/>
  <c r="I491"/>
  <c r="G494"/>
  <c r="H494"/>
  <c r="I494"/>
  <c r="G496"/>
  <c r="H496"/>
  <c r="I496"/>
  <c r="G503"/>
  <c r="G502"/>
  <c r="G507"/>
  <c r="H511"/>
  <c r="I511"/>
  <c r="I510"/>
  <c r="I509"/>
  <c r="G516"/>
  <c r="G515"/>
  <c r="G514"/>
  <c r="G513"/>
  <c r="I516"/>
  <c r="G522"/>
  <c r="H522"/>
  <c r="H521"/>
  <c r="I522"/>
  <c r="I521"/>
  <c r="G525"/>
  <c r="H525"/>
  <c r="H524"/>
  <c r="I525"/>
  <c r="I524"/>
  <c r="G533"/>
  <c r="G532"/>
  <c r="G531"/>
  <c r="G530"/>
  <c r="H533"/>
  <c r="I533"/>
  <c r="I532"/>
  <c r="G538"/>
  <c r="G537"/>
  <c r="H538"/>
  <c r="H537"/>
  <c r="H536"/>
  <c r="H535"/>
  <c r="I538"/>
  <c r="I537"/>
  <c r="I536"/>
  <c r="I535"/>
  <c r="G544"/>
  <c r="G543"/>
  <c r="G542"/>
  <c r="G541"/>
  <c r="G540"/>
  <c r="H544"/>
  <c r="I544"/>
  <c r="I543"/>
  <c r="I542"/>
  <c r="I541"/>
  <c r="G548"/>
  <c r="G547"/>
  <c r="G546"/>
  <c r="H548"/>
  <c r="I548"/>
  <c r="I547"/>
  <c r="I546"/>
  <c r="G553"/>
  <c r="G552"/>
  <c r="G551"/>
  <c r="G550"/>
  <c r="H553"/>
  <c r="H552"/>
  <c r="H551"/>
  <c r="H550"/>
  <c r="I553"/>
  <c r="I552"/>
  <c r="I551"/>
  <c r="I550"/>
  <c r="G560"/>
  <c r="G559"/>
  <c r="G558"/>
  <c r="G557"/>
  <c r="G556"/>
  <c r="H560"/>
  <c r="H559"/>
  <c r="H558"/>
  <c r="H557"/>
  <c r="H556"/>
  <c r="I560"/>
  <c r="I559"/>
  <c r="G566"/>
  <c r="G565"/>
  <c r="G564"/>
  <c r="G563"/>
  <c r="G562"/>
  <c r="H566"/>
  <c r="I566"/>
  <c r="I565"/>
  <c r="I564"/>
  <c r="I563"/>
  <c r="I562"/>
  <c r="G584"/>
  <c r="G585"/>
  <c r="G586"/>
  <c r="G588"/>
  <c r="G607"/>
  <c r="H607"/>
  <c r="I607"/>
  <c r="G7" i="5"/>
  <c r="I7"/>
  <c r="H7"/>
  <c r="F13"/>
  <c r="F12"/>
  <c r="G13"/>
  <c r="G12"/>
  <c r="G11"/>
  <c r="G10"/>
  <c r="G9"/>
  <c r="H13"/>
  <c r="F18"/>
  <c r="F17"/>
  <c r="F16"/>
  <c r="G18"/>
  <c r="H18"/>
  <c r="H17"/>
  <c r="F21"/>
  <c r="F20"/>
  <c r="F19"/>
  <c r="F15" s="1"/>
  <c r="G21"/>
  <c r="H21"/>
  <c r="H20"/>
  <c r="H19"/>
  <c r="F25"/>
  <c r="F24"/>
  <c r="F23"/>
  <c r="G25"/>
  <c r="G24"/>
  <c r="G23"/>
  <c r="H25"/>
  <c r="H24"/>
  <c r="H23"/>
  <c r="F28"/>
  <c r="F27"/>
  <c r="F26"/>
  <c r="G28"/>
  <c r="G27"/>
  <c r="H28"/>
  <c r="H27"/>
  <c r="F31"/>
  <c r="F30"/>
  <c r="F29"/>
  <c r="G31"/>
  <c r="H31"/>
  <c r="H30"/>
  <c r="H29"/>
  <c r="F37"/>
  <c r="F36"/>
  <c r="G37"/>
  <c r="H37"/>
  <c r="H36"/>
  <c r="F39"/>
  <c r="F38"/>
  <c r="G39"/>
  <c r="G38"/>
  <c r="H39"/>
  <c r="F44"/>
  <c r="F43"/>
  <c r="F42"/>
  <c r="F41"/>
  <c r="F40"/>
  <c r="G44"/>
  <c r="H44"/>
  <c r="H43"/>
  <c r="F48"/>
  <c r="G48"/>
  <c r="H48"/>
  <c r="F49"/>
  <c r="G49"/>
  <c r="H49"/>
  <c r="H47"/>
  <c r="F51"/>
  <c r="G51"/>
  <c r="I51" s="1"/>
  <c r="G50"/>
  <c r="H51"/>
  <c r="F55"/>
  <c r="F54"/>
  <c r="G55"/>
  <c r="H55"/>
  <c r="H54"/>
  <c r="F61"/>
  <c r="G61"/>
  <c r="H61"/>
  <c r="F62"/>
  <c r="G62"/>
  <c r="H62"/>
  <c r="J62"/>
  <c r="F67"/>
  <c r="F66"/>
  <c r="F65"/>
  <c r="F64"/>
  <c r="F63"/>
  <c r="G67"/>
  <c r="H67"/>
  <c r="F73"/>
  <c r="G73"/>
  <c r="H73"/>
  <c r="J73" s="1"/>
  <c r="H72"/>
  <c r="F75"/>
  <c r="F74"/>
  <c r="G75"/>
  <c r="H75"/>
  <c r="F79"/>
  <c r="F78"/>
  <c r="F77"/>
  <c r="F76"/>
  <c r="G79"/>
  <c r="H79"/>
  <c r="H78"/>
  <c r="F83"/>
  <c r="G83"/>
  <c r="I83" s="1"/>
  <c r="H83"/>
  <c r="F84"/>
  <c r="G84"/>
  <c r="G82"/>
  <c r="H84"/>
  <c r="F89"/>
  <c r="G89"/>
  <c r="G88"/>
  <c r="G87"/>
  <c r="H89"/>
  <c r="F92"/>
  <c r="F91"/>
  <c r="G92"/>
  <c r="H92"/>
  <c r="H91"/>
  <c r="H90"/>
  <c r="F95"/>
  <c r="G95"/>
  <c r="G94"/>
  <c r="G93"/>
  <c r="H95"/>
  <c r="H94"/>
  <c r="H93"/>
  <c r="F98"/>
  <c r="G98"/>
  <c r="H98"/>
  <c r="H97"/>
  <c r="F103"/>
  <c r="F102"/>
  <c r="G103"/>
  <c r="H103"/>
  <c r="G105"/>
  <c r="I105" s="1"/>
  <c r="G104"/>
  <c r="H105"/>
  <c r="H104"/>
  <c r="F114"/>
  <c r="F113"/>
  <c r="F112"/>
  <c r="G114"/>
  <c r="G113"/>
  <c r="G112"/>
  <c r="H114"/>
  <c r="H113"/>
  <c r="H112"/>
  <c r="F117"/>
  <c r="F116"/>
  <c r="F115"/>
  <c r="G117"/>
  <c r="G116"/>
  <c r="G115"/>
  <c r="H117"/>
  <c r="H116"/>
  <c r="H115"/>
  <c r="F120"/>
  <c r="F119"/>
  <c r="F118"/>
  <c r="F111"/>
  <c r="F124"/>
  <c r="G124"/>
  <c r="H124"/>
  <c r="G125"/>
  <c r="G123"/>
  <c r="H125"/>
  <c r="F127"/>
  <c r="G127"/>
  <c r="H127"/>
  <c r="F131"/>
  <c r="F130"/>
  <c r="G131"/>
  <c r="G130"/>
  <c r="H131"/>
  <c r="H130"/>
  <c r="F133"/>
  <c r="F132"/>
  <c r="F129" s="1"/>
  <c r="G133"/>
  <c r="H133"/>
  <c r="F135"/>
  <c r="F134"/>
  <c r="G135"/>
  <c r="H135"/>
  <c r="H134"/>
  <c r="F139"/>
  <c r="G139"/>
  <c r="H139"/>
  <c r="J139" s="1"/>
  <c r="F140"/>
  <c r="G140"/>
  <c r="H140"/>
  <c r="F141"/>
  <c r="G141"/>
  <c r="G138" s="1"/>
  <c r="H141"/>
  <c r="H138"/>
  <c r="F148"/>
  <c r="F147"/>
  <c r="F146"/>
  <c r="F145"/>
  <c r="F144"/>
  <c r="F143"/>
  <c r="G148"/>
  <c r="G147"/>
  <c r="H148"/>
  <c r="F154"/>
  <c r="G154"/>
  <c r="H154"/>
  <c r="H153"/>
  <c r="F156"/>
  <c r="F155"/>
  <c r="G156"/>
  <c r="G155"/>
  <c r="I155"/>
  <c r="H156"/>
  <c r="F158"/>
  <c r="F157"/>
  <c r="G158"/>
  <c r="H158"/>
  <c r="H157"/>
  <c r="F161"/>
  <c r="F160"/>
  <c r="G161"/>
  <c r="G160"/>
  <c r="H161"/>
  <c r="F163"/>
  <c r="F162"/>
  <c r="G163"/>
  <c r="H163"/>
  <c r="H162"/>
  <c r="F165"/>
  <c r="G165"/>
  <c r="G164"/>
  <c r="H165"/>
  <c r="F170"/>
  <c r="F169"/>
  <c r="F168"/>
  <c r="F167"/>
  <c r="F166"/>
  <c r="G170"/>
  <c r="G169"/>
  <c r="G168"/>
  <c r="G167"/>
  <c r="G166"/>
  <c r="H170"/>
  <c r="H169"/>
  <c r="H168"/>
  <c r="H167"/>
  <c r="H166"/>
  <c r="F176"/>
  <c r="F175"/>
  <c r="G176"/>
  <c r="H176"/>
  <c r="H175"/>
  <c r="F178"/>
  <c r="G178"/>
  <c r="G177"/>
  <c r="H178"/>
  <c r="F182"/>
  <c r="G182"/>
  <c r="H182"/>
  <c r="H181"/>
  <c r="F189"/>
  <c r="G189"/>
  <c r="G188"/>
  <c r="H189"/>
  <c r="H188"/>
  <c r="H187"/>
  <c r="F195"/>
  <c r="G195"/>
  <c r="I195" s="1"/>
  <c r="H195"/>
  <c r="F196"/>
  <c r="G196"/>
  <c r="H196"/>
  <c r="G201"/>
  <c r="G200"/>
  <c r="G199"/>
  <c r="G198"/>
  <c r="H201"/>
  <c r="H200"/>
  <c r="H199"/>
  <c r="F205"/>
  <c r="F204"/>
  <c r="F203"/>
  <c r="F202"/>
  <c r="G205"/>
  <c r="G204"/>
  <c r="G203"/>
  <c r="H205"/>
  <c r="H204"/>
  <c r="H203"/>
  <c r="H202"/>
  <c r="F225"/>
  <c r="G225"/>
  <c r="G224"/>
  <c r="G223"/>
  <c r="H225"/>
  <c r="H224"/>
  <c r="H223"/>
  <c r="F228"/>
  <c r="F227"/>
  <c r="G228"/>
  <c r="H228"/>
  <c r="H227"/>
  <c r="F230"/>
  <c r="G230"/>
  <c r="G229"/>
  <c r="H230"/>
  <c r="F233"/>
  <c r="F232"/>
  <c r="G233"/>
  <c r="H233"/>
  <c r="F235"/>
  <c r="F234"/>
  <c r="F231" s="1"/>
  <c r="G235"/>
  <c r="H235"/>
  <c r="J235"/>
  <c r="F237"/>
  <c r="F236"/>
  <c r="G237"/>
  <c r="G236"/>
  <c r="H237"/>
  <c r="H236"/>
  <c r="F242"/>
  <c r="G242"/>
  <c r="H242"/>
  <c r="J242"/>
  <c r="F243"/>
  <c r="G243"/>
  <c r="I243"/>
  <c r="H243"/>
  <c r="F248"/>
  <c r="F247"/>
  <c r="G248"/>
  <c r="G247"/>
  <c r="G246"/>
  <c r="G245"/>
  <c r="G244"/>
  <c r="H248"/>
  <c r="J248"/>
  <c r="F254"/>
  <c r="F253"/>
  <c r="F252"/>
  <c r="F251" s="1"/>
  <c r="F250" s="1"/>
  <c r="F249" s="1"/>
  <c r="G254"/>
  <c r="H254"/>
  <c r="H253"/>
  <c r="H252"/>
  <c r="H251" s="1"/>
  <c r="F257"/>
  <c r="F256"/>
  <c r="G257"/>
  <c r="H257"/>
  <c r="H256"/>
  <c r="F259"/>
  <c r="G259"/>
  <c r="G258"/>
  <c r="H259"/>
  <c r="H258"/>
  <c r="F262"/>
  <c r="G262"/>
  <c r="H262"/>
  <c r="F264"/>
  <c r="F263"/>
  <c r="G264"/>
  <c r="H264"/>
  <c r="J264" s="1"/>
  <c r="H263"/>
  <c r="F266"/>
  <c r="F265"/>
  <c r="G266"/>
  <c r="H266"/>
  <c r="H265"/>
  <c r="F268"/>
  <c r="G268"/>
  <c r="H268"/>
  <c r="F270"/>
  <c r="F269"/>
  <c r="G270"/>
  <c r="H270"/>
  <c r="F272"/>
  <c r="G272"/>
  <c r="H272"/>
  <c r="H271"/>
  <c r="F274"/>
  <c r="F273"/>
  <c r="G274"/>
  <c r="G273"/>
  <c r="H274"/>
  <c r="H273"/>
  <c r="F276"/>
  <c r="F275"/>
  <c r="G276"/>
  <c r="G275"/>
  <c r="H276"/>
  <c r="J276"/>
  <c r="H275"/>
  <c r="F279"/>
  <c r="F278"/>
  <c r="F277"/>
  <c r="F282"/>
  <c r="G282"/>
  <c r="G281"/>
  <c r="G280"/>
  <c r="H282"/>
  <c r="H281"/>
  <c r="F285"/>
  <c r="F284"/>
  <c r="G285"/>
  <c r="H285"/>
  <c r="H284"/>
  <c r="H283"/>
  <c r="F290"/>
  <c r="G290"/>
  <c r="H290"/>
  <c r="F291"/>
  <c r="G291"/>
  <c r="H291"/>
  <c r="F296"/>
  <c r="G296"/>
  <c r="G295"/>
  <c r="H296"/>
  <c r="H295"/>
  <c r="F299"/>
  <c r="F298"/>
  <c r="F297"/>
  <c r="G299"/>
  <c r="G298"/>
  <c r="G297"/>
  <c r="H299"/>
  <c r="H298"/>
  <c r="H297"/>
  <c r="F302"/>
  <c r="F301"/>
  <c r="F300"/>
  <c r="G302"/>
  <c r="G301"/>
  <c r="G300"/>
  <c r="H302"/>
  <c r="H301"/>
  <c r="H300"/>
  <c r="F310"/>
  <c r="G310"/>
  <c r="G309"/>
  <c r="G308"/>
  <c r="G307"/>
  <c r="H310"/>
  <c r="H309"/>
  <c r="H308"/>
  <c r="H307"/>
  <c r="H306"/>
  <c r="F316"/>
  <c r="F315"/>
  <c r="F314"/>
  <c r="F313"/>
  <c r="G316"/>
  <c r="G315"/>
  <c r="G314"/>
  <c r="G313"/>
  <c r="H316"/>
  <c r="H315"/>
  <c r="H314"/>
  <c r="H313"/>
  <c r="G320"/>
  <c r="G319"/>
  <c r="H320"/>
  <c r="H319"/>
  <c r="F322"/>
  <c r="G322"/>
  <c r="G321"/>
  <c r="H322"/>
  <c r="F324"/>
  <c r="F323"/>
  <c r="G324"/>
  <c r="H324"/>
  <c r="H323"/>
  <c r="F327"/>
  <c r="G327"/>
  <c r="G326"/>
  <c r="H327"/>
  <c r="H326"/>
  <c r="F329"/>
  <c r="F328"/>
  <c r="G329"/>
  <c r="H329"/>
  <c r="F335"/>
  <c r="G335"/>
  <c r="H335"/>
  <c r="F336"/>
  <c r="G336"/>
  <c r="H336"/>
  <c r="H334" s="1"/>
  <c r="F341"/>
  <c r="G341"/>
  <c r="I341" s="1"/>
  <c r="H341"/>
  <c r="F343"/>
  <c r="G343"/>
  <c r="H343"/>
  <c r="F344"/>
  <c r="G344"/>
  <c r="G342" s="1"/>
  <c r="H344"/>
  <c r="J344"/>
  <c r="F350"/>
  <c r="F349"/>
  <c r="G350"/>
  <c r="H350"/>
  <c r="F352"/>
  <c r="G352"/>
  <c r="H352"/>
  <c r="F353"/>
  <c r="G353"/>
  <c r="H353"/>
  <c r="H351"/>
  <c r="F356"/>
  <c r="G356"/>
  <c r="H356"/>
  <c r="F361"/>
  <c r="F360"/>
  <c r="F359"/>
  <c r="F358"/>
  <c r="F357"/>
  <c r="G361"/>
  <c r="G360"/>
  <c r="G359"/>
  <c r="G358"/>
  <c r="H361"/>
  <c r="H360"/>
  <c r="H359"/>
  <c r="H358"/>
  <c r="F368"/>
  <c r="F367"/>
  <c r="F370"/>
  <c r="F369"/>
  <c r="G370"/>
  <c r="H370"/>
  <c r="H369"/>
  <c r="G376"/>
  <c r="H376"/>
  <c r="F381"/>
  <c r="G381"/>
  <c r="G380"/>
  <c r="G379"/>
  <c r="G378"/>
  <c r="G377"/>
  <c r="H381"/>
  <c r="H380"/>
  <c r="F387"/>
  <c r="F386"/>
  <c r="F385"/>
  <c r="G387"/>
  <c r="H387"/>
  <c r="H386"/>
  <c r="H385"/>
  <c r="F390"/>
  <c r="G390"/>
  <c r="H390"/>
  <c r="F391"/>
  <c r="G391"/>
  <c r="H391"/>
  <c r="F397"/>
  <c r="F396"/>
  <c r="G397"/>
  <c r="G396"/>
  <c r="G395"/>
  <c r="H397"/>
  <c r="F404"/>
  <c r="F403"/>
  <c r="G404"/>
  <c r="H404"/>
  <c r="J404" s="1"/>
  <c r="H403"/>
  <c r="H402"/>
  <c r="H401"/>
  <c r="F410"/>
  <c r="F409"/>
  <c r="F408"/>
  <c r="F407"/>
  <c r="F406"/>
  <c r="G410"/>
  <c r="G409"/>
  <c r="H410"/>
  <c r="H409"/>
  <c r="F415"/>
  <c r="G415"/>
  <c r="H415"/>
  <c r="F416"/>
  <c r="F414" s="1"/>
  <c r="G416"/>
  <c r="H416"/>
  <c r="F419"/>
  <c r="G419"/>
  <c r="H419"/>
  <c r="F420"/>
  <c r="G420"/>
  <c r="H420"/>
  <c r="F423"/>
  <c r="G423"/>
  <c r="H423"/>
  <c r="J423"/>
  <c r="F424"/>
  <c r="F422"/>
  <c r="G424"/>
  <c r="H424"/>
  <c r="F426"/>
  <c r="G426"/>
  <c r="I426"/>
  <c r="H426"/>
  <c r="F427"/>
  <c r="G427"/>
  <c r="H427"/>
  <c r="H425"/>
  <c r="F432"/>
  <c r="F431"/>
  <c r="F430"/>
  <c r="F429"/>
  <c r="G432"/>
  <c r="I432"/>
  <c r="H432"/>
  <c r="H431"/>
  <c r="H430"/>
  <c r="H429"/>
  <c r="F436"/>
  <c r="F435"/>
  <c r="F434"/>
  <c r="F433"/>
  <c r="G436"/>
  <c r="G435"/>
  <c r="H436"/>
  <c r="F442"/>
  <c r="F441"/>
  <c r="F440"/>
  <c r="F439"/>
  <c r="G442"/>
  <c r="H442"/>
  <c r="H441"/>
  <c r="H440"/>
  <c r="F446"/>
  <c r="G446"/>
  <c r="G445"/>
  <c r="H446"/>
  <c r="F451"/>
  <c r="F450"/>
  <c r="F449"/>
  <c r="F448"/>
  <c r="G451"/>
  <c r="H451"/>
  <c r="H450"/>
  <c r="F455"/>
  <c r="G455"/>
  <c r="G454"/>
  <c r="G453"/>
  <c r="H455"/>
  <c r="H454"/>
  <c r="H453"/>
  <c r="J453"/>
  <c r="F458"/>
  <c r="F457"/>
  <c r="F460"/>
  <c r="F459"/>
  <c r="F462"/>
  <c r="F461"/>
  <c r="G462"/>
  <c r="G461"/>
  <c r="H462"/>
  <c r="H461"/>
  <c r="H456"/>
  <c r="F467"/>
  <c r="F466"/>
  <c r="F465"/>
  <c r="G467"/>
  <c r="G466"/>
  <c r="H467"/>
  <c r="H466"/>
  <c r="F471"/>
  <c r="G471"/>
  <c r="H471"/>
  <c r="J471" s="1"/>
  <c r="H470"/>
  <c r="H469"/>
  <c r="H468"/>
  <c r="F475"/>
  <c r="F474"/>
  <c r="G475"/>
  <c r="G474"/>
  <c r="G473"/>
  <c r="G472"/>
  <c r="H475"/>
  <c r="H474"/>
  <c r="F480"/>
  <c r="F479"/>
  <c r="F478"/>
  <c r="F477"/>
  <c r="F476"/>
  <c r="G480"/>
  <c r="G479"/>
  <c r="G478"/>
  <c r="G477"/>
  <c r="G476"/>
  <c r="H480"/>
  <c r="H479"/>
  <c r="H478"/>
  <c r="H477"/>
  <c r="H476"/>
  <c r="F484"/>
  <c r="G484"/>
  <c r="G483"/>
  <c r="G482"/>
  <c r="G481"/>
  <c r="H484"/>
  <c r="F490"/>
  <c r="G490"/>
  <c r="I490"/>
  <c r="H490"/>
  <c r="A491"/>
  <c r="F491"/>
  <c r="G491"/>
  <c r="H491"/>
  <c r="F493"/>
  <c r="F492"/>
  <c r="G493"/>
  <c r="G492"/>
  <c r="H493"/>
  <c r="H492"/>
  <c r="F500"/>
  <c r="G500"/>
  <c r="G499"/>
  <c r="G498"/>
  <c r="H500"/>
  <c r="H499"/>
  <c r="H498"/>
  <c r="H497"/>
  <c r="F506"/>
  <c r="G506"/>
  <c r="G505"/>
  <c r="G504"/>
  <c r="G503"/>
  <c r="H506"/>
  <c r="H505"/>
  <c r="H504"/>
  <c r="F513"/>
  <c r="F512"/>
  <c r="G513"/>
  <c r="G512"/>
  <c r="H513"/>
  <c r="H512"/>
  <c r="F515"/>
  <c r="F514"/>
  <c r="G515"/>
  <c r="G514"/>
  <c r="H515"/>
  <c r="H514"/>
  <c r="C18" i="3"/>
  <c r="C21"/>
  <c r="C20"/>
  <c r="C19"/>
  <c r="D21"/>
  <c r="D20"/>
  <c r="D19"/>
  <c r="D18"/>
  <c r="D17"/>
  <c r="D16"/>
  <c r="E21"/>
  <c r="E20"/>
  <c r="E19"/>
  <c r="E18"/>
  <c r="C26"/>
  <c r="C25"/>
  <c r="C24"/>
  <c r="C23"/>
  <c r="D26"/>
  <c r="D25"/>
  <c r="D24"/>
  <c r="D23"/>
  <c r="E26"/>
  <c r="E25"/>
  <c r="E24"/>
  <c r="E23"/>
  <c r="C7" i="2"/>
  <c r="D7"/>
  <c r="E7"/>
  <c r="C12"/>
  <c r="C11"/>
  <c r="D12"/>
  <c r="D11"/>
  <c r="E12"/>
  <c r="E11"/>
  <c r="C19"/>
  <c r="D19"/>
  <c r="E19"/>
  <c r="C21"/>
  <c r="D21"/>
  <c r="D18"/>
  <c r="D17"/>
  <c r="E21"/>
  <c r="C23"/>
  <c r="C17"/>
  <c r="D23"/>
  <c r="E23"/>
  <c r="E17"/>
  <c r="C25"/>
  <c r="D25"/>
  <c r="E25"/>
  <c r="C27"/>
  <c r="D27"/>
  <c r="E27"/>
  <c r="C30"/>
  <c r="C29"/>
  <c r="C33"/>
  <c r="C32"/>
  <c r="D33"/>
  <c r="E33"/>
  <c r="E32"/>
  <c r="H32"/>
  <c r="C36"/>
  <c r="D36"/>
  <c r="D35"/>
  <c r="D32"/>
  <c r="E36"/>
  <c r="E35"/>
  <c r="C38"/>
  <c r="D38"/>
  <c r="E38"/>
  <c r="C40"/>
  <c r="C35"/>
  <c r="D40"/>
  <c r="E40"/>
  <c r="C43"/>
  <c r="C42"/>
  <c r="D43"/>
  <c r="D42"/>
  <c r="E43"/>
  <c r="E42"/>
  <c r="C46"/>
  <c r="C45"/>
  <c r="D46"/>
  <c r="D45"/>
  <c r="E46"/>
  <c r="E45"/>
  <c r="C53"/>
  <c r="C55"/>
  <c r="C59"/>
  <c r="C58"/>
  <c r="C57"/>
  <c r="D59"/>
  <c r="D58"/>
  <c r="D57"/>
  <c r="E59"/>
  <c r="E58"/>
  <c r="E57"/>
  <c r="C63"/>
  <c r="C62"/>
  <c r="C61"/>
  <c r="C66"/>
  <c r="C65"/>
  <c r="C69"/>
  <c r="C68"/>
  <c r="C78"/>
  <c r="C77"/>
  <c r="D78"/>
  <c r="D77"/>
  <c r="E78"/>
  <c r="E77"/>
  <c r="C81"/>
  <c r="D81"/>
  <c r="E81"/>
  <c r="C83"/>
  <c r="D83"/>
  <c r="E83"/>
  <c r="C85"/>
  <c r="D85"/>
  <c r="C88"/>
  <c r="C87"/>
  <c r="D88"/>
  <c r="D87"/>
  <c r="E88"/>
  <c r="E87"/>
  <c r="E80"/>
  <c r="C96"/>
  <c r="D96"/>
  <c r="E96"/>
  <c r="E95"/>
  <c r="C98"/>
  <c r="D98"/>
  <c r="D95"/>
  <c r="E98"/>
  <c r="C100"/>
  <c r="C102"/>
  <c r="D102"/>
  <c r="E102"/>
  <c r="C104"/>
  <c r="D104"/>
  <c r="E104"/>
  <c r="C107"/>
  <c r="C106"/>
  <c r="C95"/>
  <c r="C130"/>
  <c r="C129"/>
  <c r="C133"/>
  <c r="C132"/>
  <c r="D133"/>
  <c r="D132"/>
  <c r="E133"/>
  <c r="E132"/>
  <c r="C18"/>
  <c r="G308" i="7"/>
  <c r="H235" i="6"/>
  <c r="H234"/>
  <c r="H233"/>
  <c r="H232"/>
  <c r="H193"/>
  <c r="H187"/>
  <c r="H186"/>
  <c r="I423"/>
  <c r="I422"/>
  <c r="I421"/>
  <c r="I136"/>
  <c r="I135"/>
  <c r="I134"/>
  <c r="I133"/>
  <c r="I132"/>
  <c r="I409"/>
  <c r="G396"/>
  <c r="G524"/>
  <c r="H305"/>
  <c r="H304"/>
  <c r="E17" i="3"/>
  <c r="E16"/>
  <c r="D332" i="7"/>
  <c r="D331"/>
  <c r="D330"/>
  <c r="D329"/>
  <c r="H330" s="1"/>
  <c r="G583" i="6"/>
  <c r="H170"/>
  <c r="H169"/>
  <c r="H168"/>
  <c r="G478"/>
  <c r="G477"/>
  <c r="G211"/>
  <c r="G362"/>
  <c r="G361"/>
  <c r="G360"/>
  <c r="H357"/>
  <c r="I176"/>
  <c r="I175"/>
  <c r="I174"/>
  <c r="H543"/>
  <c r="H542"/>
  <c r="I272"/>
  <c r="I271"/>
  <c r="I270"/>
  <c r="I304"/>
  <c r="H292"/>
  <c r="H291"/>
  <c r="H290"/>
  <c r="H289"/>
  <c r="H288"/>
  <c r="F201" i="5"/>
  <c r="F200"/>
  <c r="F199"/>
  <c r="F198"/>
  <c r="F197"/>
  <c r="E18" i="2"/>
  <c r="H514" i="6"/>
  <c r="H513"/>
  <c r="H356"/>
  <c r="H355"/>
  <c r="C7" i="12"/>
  <c r="C6"/>
  <c r="E7"/>
  <c r="E6"/>
  <c r="H84" i="6"/>
  <c r="I502"/>
  <c r="I501"/>
  <c r="I500"/>
  <c r="D196" i="7"/>
  <c r="D195"/>
  <c r="D194"/>
  <c r="G149" i="6"/>
  <c r="G148"/>
  <c r="G147"/>
  <c r="G146"/>
  <c r="G139"/>
  <c r="G132"/>
  <c r="I249"/>
  <c r="D363" i="7"/>
  <c r="G312" i="6"/>
  <c r="G311"/>
  <c r="G310"/>
  <c r="G309"/>
  <c r="G587"/>
  <c r="F125" i="5"/>
  <c r="D150" i="7"/>
  <c r="D149"/>
  <c r="D148"/>
  <c r="F320" i="5"/>
  <c r="F319"/>
  <c r="G13" i="6"/>
  <c r="G12"/>
  <c r="G11"/>
  <c r="G10"/>
  <c r="G581"/>
  <c r="H267" i="5"/>
  <c r="G30"/>
  <c r="G29"/>
  <c r="I29"/>
  <c r="F90"/>
  <c r="G170" i="6"/>
  <c r="G169"/>
  <c r="H108"/>
  <c r="H271"/>
  <c r="H270"/>
  <c r="I84"/>
  <c r="I83"/>
  <c r="G521"/>
  <c r="I515"/>
  <c r="I514"/>
  <c r="I513"/>
  <c r="H510"/>
  <c r="H509"/>
  <c r="H500"/>
  <c r="H499"/>
  <c r="G228"/>
  <c r="G227"/>
  <c r="H211"/>
  <c r="I171"/>
  <c r="I170"/>
  <c r="I169"/>
  <c r="I168"/>
  <c r="I167"/>
  <c r="I520"/>
  <c r="I519"/>
  <c r="I518"/>
  <c r="I498"/>
  <c r="G323"/>
  <c r="G322"/>
  <c r="G321"/>
  <c r="G320"/>
  <c r="G319"/>
  <c r="J282" i="5"/>
  <c r="H280" i="6"/>
  <c r="H279"/>
  <c r="I320"/>
  <c r="I319"/>
  <c r="G332"/>
  <c r="G331"/>
  <c r="F271" i="5"/>
  <c r="F97"/>
  <c r="F96"/>
  <c r="H565" i="6"/>
  <c r="H564"/>
  <c r="H563"/>
  <c r="H562"/>
  <c r="I531"/>
  <c r="I530"/>
  <c r="I529"/>
  <c r="I528"/>
  <c r="H532"/>
  <c r="H531"/>
  <c r="H530"/>
  <c r="H529"/>
  <c r="I333"/>
  <c r="G306"/>
  <c r="G305"/>
  <c r="G304"/>
  <c r="G297"/>
  <c r="G235"/>
  <c r="G234"/>
  <c r="G233"/>
  <c r="G232"/>
  <c r="H176"/>
  <c r="G152"/>
  <c r="G151"/>
  <c r="H129"/>
  <c r="H128"/>
  <c r="G84"/>
  <c r="G83"/>
  <c r="I284"/>
  <c r="I283"/>
  <c r="H502"/>
  <c r="G589"/>
  <c r="D20" i="7"/>
  <c r="D19"/>
  <c r="D18"/>
  <c r="D17"/>
  <c r="G511" i="6"/>
  <c r="G510"/>
  <c r="G509"/>
  <c r="H140"/>
  <c r="I156" i="5"/>
  <c r="H423" i="6"/>
  <c r="H422"/>
  <c r="H421"/>
  <c r="H439"/>
  <c r="F376" i="5"/>
  <c r="F375"/>
  <c r="H55" i="6"/>
  <c r="H54"/>
  <c r="H83"/>
  <c r="G536"/>
  <c r="G535"/>
  <c r="G529"/>
  <c r="G36" i="5"/>
  <c r="H547" i="6"/>
  <c r="H546"/>
  <c r="H474"/>
  <c r="H473"/>
  <c r="H472"/>
  <c r="H399"/>
  <c r="G343"/>
  <c r="H340"/>
  <c r="H339"/>
  <c r="H338"/>
  <c r="H337"/>
  <c r="I292"/>
  <c r="I291"/>
  <c r="I290"/>
  <c r="I289"/>
  <c r="G458" i="5"/>
  <c r="G457"/>
  <c r="G456"/>
  <c r="G452"/>
  <c r="I257" i="6"/>
  <c r="H259"/>
  <c r="H258"/>
  <c r="H257"/>
  <c r="H256"/>
  <c r="H575"/>
  <c r="I241"/>
  <c r="I240"/>
  <c r="I239"/>
  <c r="I238"/>
  <c r="I235"/>
  <c r="I234"/>
  <c r="I233"/>
  <c r="I232"/>
  <c r="H228"/>
  <c r="H227"/>
  <c r="H220"/>
  <c r="H219"/>
  <c r="H218"/>
  <c r="I214"/>
  <c r="H204"/>
  <c r="H200"/>
  <c r="H199"/>
  <c r="H198"/>
  <c r="G142"/>
  <c r="G141"/>
  <c r="G140"/>
  <c r="H323"/>
  <c r="H322"/>
  <c r="H321"/>
  <c r="H320"/>
  <c r="H319"/>
  <c r="I92"/>
  <c r="I91"/>
  <c r="I77"/>
  <c r="I76"/>
  <c r="G200"/>
  <c r="G199"/>
  <c r="G198"/>
  <c r="G197"/>
  <c r="H584"/>
  <c r="I584"/>
  <c r="I207"/>
  <c r="I199"/>
  <c r="I198"/>
  <c r="I197"/>
  <c r="H207"/>
  <c r="H197"/>
  <c r="G221"/>
  <c r="I558"/>
  <c r="I557"/>
  <c r="I556"/>
  <c r="I555"/>
  <c r="I601"/>
  <c r="G168"/>
  <c r="G167"/>
  <c r="H501"/>
  <c r="H175"/>
  <c r="H174"/>
  <c r="H167"/>
  <c r="G330"/>
  <c r="G329"/>
  <c r="I256"/>
  <c r="H471"/>
  <c r="H464"/>
  <c r="I332"/>
  <c r="I331"/>
  <c r="I330"/>
  <c r="I329"/>
  <c r="G464"/>
  <c r="I282"/>
  <c r="I281"/>
  <c r="I280"/>
  <c r="H180"/>
  <c r="I288"/>
  <c r="I279"/>
  <c r="D361" i="7"/>
  <c r="F378"/>
  <c r="F377"/>
  <c r="F376"/>
  <c r="I151"/>
  <c r="F347"/>
  <c r="F305"/>
  <c r="F304"/>
  <c r="F303"/>
  <c r="F282"/>
  <c r="F281"/>
  <c r="D275"/>
  <c r="D274"/>
  <c r="F258"/>
  <c r="E200"/>
  <c r="E185"/>
  <c r="E184"/>
  <c r="E183"/>
  <c r="E182"/>
  <c r="F185"/>
  <c r="F184"/>
  <c r="F183"/>
  <c r="G156"/>
  <c r="F97"/>
  <c r="F96" s="1"/>
  <c r="I98" s="1"/>
  <c r="F58"/>
  <c r="F53"/>
  <c r="E50"/>
  <c r="E49"/>
  <c r="F29"/>
  <c r="F28"/>
  <c r="J505" i="5"/>
  <c r="J381"/>
  <c r="F425"/>
  <c r="J419"/>
  <c r="I257"/>
  <c r="J154"/>
  <c r="I141"/>
  <c r="J140"/>
  <c r="J92"/>
  <c r="G81"/>
  <c r="F47"/>
  <c r="F35"/>
  <c r="F34"/>
  <c r="F33"/>
  <c r="J18"/>
  <c r="F483"/>
  <c r="F482"/>
  <c r="F481"/>
  <c r="I481" s="1"/>
  <c r="I484"/>
  <c r="F464"/>
  <c r="F454"/>
  <c r="F453"/>
  <c r="I455"/>
  <c r="G403"/>
  <c r="F326"/>
  <c r="I327"/>
  <c r="G294"/>
  <c r="G265"/>
  <c r="I265" s="1"/>
  <c r="I266"/>
  <c r="G261"/>
  <c r="F164"/>
  <c r="I165"/>
  <c r="H160"/>
  <c r="J160"/>
  <c r="J161"/>
  <c r="H88"/>
  <c r="J89"/>
  <c r="H66"/>
  <c r="G15" i="6"/>
  <c r="E361" i="7"/>
  <c r="E358"/>
  <c r="E357"/>
  <c r="E251"/>
  <c r="D219"/>
  <c r="H212"/>
  <c r="H213"/>
  <c r="G256" i="5"/>
  <c r="G255"/>
  <c r="J455"/>
  <c r="J475"/>
  <c r="J254"/>
  <c r="I161"/>
  <c r="H486" i="6"/>
  <c r="G249"/>
  <c r="G240"/>
  <c r="G239"/>
  <c r="G238"/>
  <c r="G207"/>
  <c r="H343"/>
  <c r="G273"/>
  <c r="G272"/>
  <c r="G271"/>
  <c r="G270"/>
  <c r="G263"/>
  <c r="G262"/>
  <c r="G257"/>
  <c r="G256"/>
  <c r="G231"/>
  <c r="H240"/>
  <c r="H239"/>
  <c r="H238"/>
  <c r="H29"/>
  <c r="H28"/>
  <c r="I408"/>
  <c r="I407"/>
  <c r="G501"/>
  <c r="G500"/>
  <c r="G499"/>
  <c r="I493"/>
  <c r="G493"/>
  <c r="G485"/>
  <c r="G484"/>
  <c r="G483"/>
  <c r="H493"/>
  <c r="H449"/>
  <c r="H448"/>
  <c r="H447"/>
  <c r="H376"/>
  <c r="I371"/>
  <c r="H371"/>
  <c r="H348"/>
  <c r="I123"/>
  <c r="I122"/>
  <c r="I121"/>
  <c r="I120"/>
  <c r="G123"/>
  <c r="G122"/>
  <c r="G121"/>
  <c r="G120"/>
  <c r="H77"/>
  <c r="H76"/>
  <c r="I18"/>
  <c r="I17"/>
  <c r="I16"/>
  <c r="I15"/>
  <c r="I9"/>
  <c r="I29"/>
  <c r="I28"/>
  <c r="I101"/>
  <c r="I100"/>
  <c r="I99"/>
  <c r="I98"/>
  <c r="I97"/>
  <c r="I222"/>
  <c r="I221"/>
  <c r="I220"/>
  <c r="I219"/>
  <c r="I218"/>
  <c r="G555"/>
  <c r="G601"/>
  <c r="H555"/>
  <c r="H601"/>
  <c r="H520"/>
  <c r="H519"/>
  <c r="H518"/>
  <c r="H498"/>
  <c r="H603"/>
  <c r="H151" i="7"/>
  <c r="I146" i="6"/>
  <c r="I449"/>
  <c r="I448"/>
  <c r="I447"/>
  <c r="I297"/>
  <c r="I96" i="7"/>
  <c r="I97"/>
  <c r="G242"/>
  <c r="I262" i="6"/>
  <c r="G408"/>
  <c r="G407"/>
  <c r="G590"/>
  <c r="F473" i="5"/>
  <c r="F472"/>
  <c r="I474"/>
  <c r="H445"/>
  <c r="J446"/>
  <c r="G269"/>
  <c r="I270"/>
  <c r="G162"/>
  <c r="I162"/>
  <c r="J163"/>
  <c r="I163"/>
  <c r="H155"/>
  <c r="J155"/>
  <c r="J156"/>
  <c r="I486" i="6"/>
  <c r="I485"/>
  <c r="I484"/>
  <c r="I483"/>
  <c r="I482"/>
  <c r="G440"/>
  <c r="G439"/>
  <c r="G433"/>
  <c r="G609"/>
  <c r="I348"/>
  <c r="I339"/>
  <c r="I338"/>
  <c r="I337"/>
  <c r="G348"/>
  <c r="G339"/>
  <c r="G338"/>
  <c r="G337"/>
  <c r="I187"/>
  <c r="I186"/>
  <c r="H101"/>
  <c r="H100"/>
  <c r="H99"/>
  <c r="H98"/>
  <c r="I500" i="5"/>
  <c r="J296"/>
  <c r="I276"/>
  <c r="J259"/>
  <c r="I248"/>
  <c r="I230"/>
  <c r="H194"/>
  <c r="F194"/>
  <c r="F193"/>
  <c r="G486" i="6"/>
  <c r="G482"/>
  <c r="H15"/>
  <c r="D72" i="7"/>
  <c r="D71"/>
  <c r="D54"/>
  <c r="D53"/>
  <c r="F50"/>
  <c r="F49"/>
  <c r="F45" s="1"/>
  <c r="F32" s="1"/>
  <c r="F40"/>
  <c r="F39"/>
  <c r="H102" i="5"/>
  <c r="F22"/>
  <c r="I103"/>
  <c r="J25"/>
  <c r="G151" i="7"/>
  <c r="D201"/>
  <c r="D200"/>
  <c r="G148"/>
  <c r="D323"/>
  <c r="D322"/>
  <c r="D321"/>
  <c r="D316"/>
  <c r="F489" i="5"/>
  <c r="F488"/>
  <c r="F487"/>
  <c r="F486"/>
  <c r="F485"/>
  <c r="H418"/>
  <c r="H417"/>
  <c r="J391"/>
  <c r="I353"/>
  <c r="F342"/>
  <c r="J336"/>
  <c r="F334"/>
  <c r="F333"/>
  <c r="J141"/>
  <c r="I140"/>
  <c r="J135"/>
  <c r="J125"/>
  <c r="I124"/>
  <c r="F335" i="7"/>
  <c r="F334"/>
  <c r="F333"/>
  <c r="E305"/>
  <c r="E304"/>
  <c r="E303"/>
  <c r="E298"/>
  <c r="E297"/>
  <c r="E296"/>
  <c r="F298"/>
  <c r="F297"/>
  <c r="F296"/>
  <c r="E275"/>
  <c r="E274"/>
  <c r="F275"/>
  <c r="F274"/>
  <c r="F244"/>
  <c r="F243"/>
  <c r="F242"/>
  <c r="E228"/>
  <c r="E224" s="1"/>
  <c r="E223" s="1"/>
  <c r="F228"/>
  <c r="F224"/>
  <c r="F223"/>
  <c r="F214"/>
  <c r="F213"/>
  <c r="F212"/>
  <c r="D214"/>
  <c r="D213"/>
  <c r="D212"/>
  <c r="E214"/>
  <c r="E213"/>
  <c r="E212"/>
  <c r="D105"/>
  <c r="E90"/>
  <c r="E87"/>
  <c r="E86"/>
  <c r="D90"/>
  <c r="H86" s="1"/>
  <c r="H88" s="1"/>
  <c r="E72"/>
  <c r="E71"/>
  <c r="D61"/>
  <c r="D57"/>
  <c r="E58"/>
  <c r="E34"/>
  <c r="D29"/>
  <c r="D28"/>
  <c r="E29"/>
  <c r="E28"/>
  <c r="E21"/>
  <c r="D225"/>
  <c r="H146" i="6"/>
  <c r="E206" i="7"/>
  <c r="E205"/>
  <c r="H193" i="5"/>
  <c r="H192"/>
  <c r="H191"/>
  <c r="I274"/>
  <c r="G267"/>
  <c r="J268"/>
  <c r="H261"/>
  <c r="J262"/>
  <c r="H229"/>
  <c r="J229" s="1"/>
  <c r="J230"/>
  <c r="F224"/>
  <c r="I225"/>
  <c r="G97"/>
  <c r="I97"/>
  <c r="G91"/>
  <c r="I91"/>
  <c r="I92"/>
  <c r="F82"/>
  <c r="F81"/>
  <c r="F80"/>
  <c r="J49"/>
  <c r="G47"/>
  <c r="G46"/>
  <c r="H38"/>
  <c r="H35" s="1"/>
  <c r="J38"/>
  <c r="J39"/>
  <c r="J37"/>
  <c r="I37"/>
  <c r="E378" i="7"/>
  <c r="E377"/>
  <c r="E376"/>
  <c r="E365"/>
  <c r="E364"/>
  <c r="D365"/>
  <c r="D364"/>
  <c r="J454" i="5"/>
  <c r="J275"/>
  <c r="G434"/>
  <c r="I434"/>
  <c r="I376"/>
  <c r="J204"/>
  <c r="H87" i="7"/>
  <c r="H26" i="5"/>
  <c r="H22" s="1"/>
  <c r="J513"/>
  <c r="I204"/>
  <c r="I98"/>
  <c r="J266"/>
  <c r="I515"/>
  <c r="J28"/>
  <c r="J257"/>
  <c r="J274"/>
  <c r="F499"/>
  <c r="F498"/>
  <c r="F497"/>
  <c r="F496"/>
  <c r="J500"/>
  <c r="I205"/>
  <c r="J105"/>
  <c r="J95"/>
  <c r="I39"/>
  <c r="G181"/>
  <c r="J182"/>
  <c r="J467"/>
  <c r="F445"/>
  <c r="F444"/>
  <c r="I442"/>
  <c r="I424"/>
  <c r="I381"/>
  <c r="F380"/>
  <c r="F379"/>
  <c r="F355"/>
  <c r="I352"/>
  <c r="F351"/>
  <c r="F348"/>
  <c r="H164"/>
  <c r="J165"/>
  <c r="E105" i="7"/>
  <c r="F78"/>
  <c r="D47"/>
  <c r="D46"/>
  <c r="H32"/>
  <c r="D22"/>
  <c r="D21" s="1"/>
  <c r="D8" s="1"/>
  <c r="I203" i="5"/>
  <c r="G202"/>
  <c r="H186"/>
  <c r="H185"/>
  <c r="H184"/>
  <c r="G431"/>
  <c r="J432"/>
  <c r="J424"/>
  <c r="H422"/>
  <c r="F395"/>
  <c r="F394"/>
  <c r="I396"/>
  <c r="H389"/>
  <c r="J390"/>
  <c r="F389"/>
  <c r="F388"/>
  <c r="F384"/>
  <c r="F383"/>
  <c r="F382"/>
  <c r="I390"/>
  <c r="I387"/>
  <c r="G375"/>
  <c r="G374"/>
  <c r="G373"/>
  <c r="J370"/>
  <c r="H355"/>
  <c r="H354"/>
  <c r="J356"/>
  <c r="G349"/>
  <c r="I350"/>
  <c r="H342"/>
  <c r="H339"/>
  <c r="H338" s="1"/>
  <c r="J341"/>
  <c r="F339"/>
  <c r="G334"/>
  <c r="I336"/>
  <c r="G323"/>
  <c r="G318"/>
  <c r="J324"/>
  <c r="H321"/>
  <c r="J321"/>
  <c r="J322"/>
  <c r="G284"/>
  <c r="G283"/>
  <c r="J283"/>
  <c r="G253"/>
  <c r="G252"/>
  <c r="G251" s="1"/>
  <c r="I252"/>
  <c r="I254"/>
  <c r="H247"/>
  <c r="H246"/>
  <c r="G241"/>
  <c r="J243"/>
  <c r="I242"/>
  <c r="F241"/>
  <c r="F240"/>
  <c r="F239"/>
  <c r="F238"/>
  <c r="G232"/>
  <c r="G227"/>
  <c r="G226"/>
  <c r="J228"/>
  <c r="I228"/>
  <c r="G157"/>
  <c r="I158"/>
  <c r="G153"/>
  <c r="H147"/>
  <c r="J147"/>
  <c r="J148"/>
  <c r="H132"/>
  <c r="H129"/>
  <c r="J131"/>
  <c r="I131"/>
  <c r="H126"/>
  <c r="F88"/>
  <c r="I88"/>
  <c r="I89"/>
  <c r="H82"/>
  <c r="H81"/>
  <c r="J83"/>
  <c r="G54"/>
  <c r="G43"/>
  <c r="G42"/>
  <c r="J44"/>
  <c r="I18"/>
  <c r="G17"/>
  <c r="I17"/>
  <c r="H12"/>
  <c r="G66" i="6"/>
  <c r="G65"/>
  <c r="G39"/>
  <c r="D299" i="7"/>
  <c r="D298"/>
  <c r="D297"/>
  <c r="H296"/>
  <c r="H250"/>
  <c r="D206"/>
  <c r="D205"/>
  <c r="F119"/>
  <c r="D122"/>
  <c r="G121"/>
  <c r="F112"/>
  <c r="D37"/>
  <c r="D34"/>
  <c r="H33"/>
  <c r="E112"/>
  <c r="H439" i="5"/>
  <c r="I23"/>
  <c r="J308"/>
  <c r="I24"/>
  <c r="I435"/>
  <c r="J203"/>
  <c r="J309"/>
  <c r="I30"/>
  <c r="H65"/>
  <c r="H152"/>
  <c r="G72"/>
  <c r="I329"/>
  <c r="I423"/>
  <c r="J426"/>
  <c r="H96" i="7"/>
  <c r="H97"/>
  <c r="G96"/>
  <c r="G97"/>
  <c r="I25" i="5"/>
  <c r="I404"/>
  <c r="H241"/>
  <c r="H240"/>
  <c r="H239"/>
  <c r="H238"/>
  <c r="J410"/>
  <c r="I344"/>
  <c r="I397"/>
  <c r="I21"/>
  <c r="J205"/>
  <c r="F229"/>
  <c r="I229"/>
  <c r="H193" i="7"/>
  <c r="H197"/>
  <c r="I436" i="5"/>
  <c r="J310"/>
  <c r="J320"/>
  <c r="I410"/>
  <c r="J31"/>
  <c r="H60"/>
  <c r="F126"/>
  <c r="G134"/>
  <c r="J237"/>
  <c r="J189"/>
  <c r="J327"/>
  <c r="I28"/>
  <c r="I44"/>
  <c r="I125"/>
  <c r="H234"/>
  <c r="I148"/>
  <c r="J158"/>
  <c r="I237"/>
  <c r="I49"/>
  <c r="I135"/>
  <c r="G249" i="7"/>
  <c r="J24" i="5"/>
  <c r="I320"/>
  <c r="I40" i="6"/>
  <c r="I39"/>
  <c r="F155" i="7"/>
  <c r="J506" i="5"/>
  <c r="H366"/>
  <c r="H365"/>
  <c r="J353"/>
  <c r="G339"/>
  <c r="I339" s="1"/>
  <c r="I326"/>
  <c r="J94"/>
  <c r="D185" i="7"/>
  <c r="D184"/>
  <c r="D183"/>
  <c r="D182"/>
  <c r="D179"/>
  <c r="D178"/>
  <c r="D177"/>
  <c r="D176"/>
  <c r="H400" i="5"/>
  <c r="F374"/>
  <c r="F373"/>
  <c r="F11"/>
  <c r="I11"/>
  <c r="I12"/>
  <c r="I256"/>
  <c r="J93"/>
  <c r="J30"/>
  <c r="H318"/>
  <c r="F226"/>
  <c r="I475"/>
  <c r="J258"/>
  <c r="D358" i="7"/>
  <c r="D357"/>
  <c r="I324" i="5"/>
  <c r="H511"/>
  <c r="F110"/>
  <c r="D305" i="7"/>
  <c r="D304"/>
  <c r="D303"/>
  <c r="D296" s="1"/>
  <c r="E282"/>
  <c r="E281"/>
  <c r="D228"/>
  <c r="D224"/>
  <c r="D223"/>
  <c r="F61"/>
  <c r="E40"/>
  <c r="E39"/>
  <c r="G306" i="5"/>
  <c r="J306"/>
  <c r="J307"/>
  <c r="H503"/>
  <c r="J504"/>
  <c r="G502"/>
  <c r="G501"/>
  <c r="H449"/>
  <c r="H408"/>
  <c r="H407"/>
  <c r="J409"/>
  <c r="G394"/>
  <c r="G393"/>
  <c r="G392"/>
  <c r="G357"/>
  <c r="J326"/>
  <c r="F325"/>
  <c r="H280"/>
  <c r="J280"/>
  <c r="J281"/>
  <c r="H111"/>
  <c r="H110"/>
  <c r="I409"/>
  <c r="G408"/>
  <c r="H357"/>
  <c r="J357" s="1"/>
  <c r="G293"/>
  <c r="G292"/>
  <c r="F283"/>
  <c r="H198"/>
  <c r="G489"/>
  <c r="G488"/>
  <c r="G182" i="7"/>
  <c r="F34"/>
  <c r="F33"/>
  <c r="F206"/>
  <c r="F205"/>
  <c r="F57"/>
  <c r="H34"/>
  <c r="I473" i="5"/>
  <c r="I482"/>
  <c r="I483"/>
  <c r="J162"/>
  <c r="G159"/>
  <c r="I86" i="7"/>
  <c r="I87"/>
  <c r="G432" i="6"/>
  <c r="H444" i="5"/>
  <c r="J445"/>
  <c r="F192"/>
  <c r="F191"/>
  <c r="F190"/>
  <c r="H146"/>
  <c r="H145"/>
  <c r="H144"/>
  <c r="I499"/>
  <c r="I82"/>
  <c r="H101"/>
  <c r="F354"/>
  <c r="H465"/>
  <c r="J466"/>
  <c r="H496"/>
  <c r="H495"/>
  <c r="G90"/>
  <c r="J90"/>
  <c r="G96"/>
  <c r="J91"/>
  <c r="J247"/>
  <c r="J339"/>
  <c r="I380"/>
  <c r="F495"/>
  <c r="I498"/>
  <c r="J134"/>
  <c r="I134"/>
  <c r="J72"/>
  <c r="H64"/>
  <c r="H63"/>
  <c r="H11"/>
  <c r="J12"/>
  <c r="G53"/>
  <c r="G52"/>
  <c r="J54"/>
  <c r="I227"/>
  <c r="I253"/>
  <c r="J253"/>
  <c r="J284"/>
  <c r="G333"/>
  <c r="I333" s="1"/>
  <c r="I334"/>
  <c r="I349"/>
  <c r="H421"/>
  <c r="I202"/>
  <c r="I284"/>
  <c r="J82"/>
  <c r="I43"/>
  <c r="H388"/>
  <c r="H384"/>
  <c r="H383"/>
  <c r="I431"/>
  <c r="H399"/>
  <c r="G407"/>
  <c r="I408"/>
  <c r="J503"/>
  <c r="H502"/>
  <c r="J408"/>
  <c r="H100"/>
  <c r="H99"/>
  <c r="F443"/>
  <c r="G332"/>
  <c r="H10"/>
  <c r="H9"/>
  <c r="J9"/>
  <c r="J11"/>
  <c r="J252"/>
  <c r="H501"/>
  <c r="H382"/>
  <c r="H448"/>
  <c r="I379"/>
  <c r="F378"/>
  <c r="I319"/>
  <c r="J202"/>
  <c r="G240"/>
  <c r="G239"/>
  <c r="F402"/>
  <c r="F401"/>
  <c r="H294"/>
  <c r="J294"/>
  <c r="J295"/>
  <c r="G289"/>
  <c r="G288"/>
  <c r="J291"/>
  <c r="I291"/>
  <c r="F289"/>
  <c r="F288"/>
  <c r="I290"/>
  <c r="J285"/>
  <c r="I285"/>
  <c r="H269"/>
  <c r="J270"/>
  <c r="H180"/>
  <c r="H179"/>
  <c r="G175"/>
  <c r="J176"/>
  <c r="I176"/>
  <c r="I157"/>
  <c r="J157"/>
  <c r="G86"/>
  <c r="J198"/>
  <c r="H197"/>
  <c r="H231" i="6"/>
  <c r="G497" i="5"/>
  <c r="J498"/>
  <c r="I420"/>
  <c r="J420"/>
  <c r="G418"/>
  <c r="F418"/>
  <c r="F417"/>
  <c r="I419"/>
  <c r="H414"/>
  <c r="H413"/>
  <c r="J415"/>
  <c r="G355"/>
  <c r="I355"/>
  <c r="I356"/>
  <c r="H328"/>
  <c r="F309"/>
  <c r="I310"/>
  <c r="J51"/>
  <c r="H50"/>
  <c r="J48"/>
  <c r="I48"/>
  <c r="G26"/>
  <c r="G22"/>
  <c r="I27"/>
  <c r="G579" i="6"/>
  <c r="G575"/>
  <c r="H591"/>
  <c r="G376"/>
  <c r="I366"/>
  <c r="I365"/>
  <c r="I336"/>
  <c r="G100"/>
  <c r="G99"/>
  <c r="G98"/>
  <c r="G528"/>
  <c r="I453" i="5"/>
  <c r="C17" i="3"/>
  <c r="C16"/>
  <c r="H396" i="5"/>
  <c r="J397"/>
  <c r="F281"/>
  <c r="F280"/>
  <c r="I280"/>
  <c r="I282"/>
  <c r="J195"/>
  <c r="G194"/>
  <c r="I194"/>
  <c r="H177"/>
  <c r="J178"/>
  <c r="G132"/>
  <c r="I133"/>
  <c r="J133"/>
  <c r="J130"/>
  <c r="I130"/>
  <c r="G126"/>
  <c r="J126"/>
  <c r="J127"/>
  <c r="I127"/>
  <c r="H123"/>
  <c r="H122"/>
  <c r="H121"/>
  <c r="J124"/>
  <c r="H77"/>
  <c r="H74"/>
  <c r="J75"/>
  <c r="H9" i="6"/>
  <c r="I231"/>
  <c r="I499"/>
  <c r="F505" i="5"/>
  <c r="I506"/>
  <c r="J436"/>
  <c r="H435"/>
  <c r="F258"/>
  <c r="I258"/>
  <c r="I259"/>
  <c r="G234"/>
  <c r="I234"/>
  <c r="I235"/>
  <c r="H433" i="6"/>
  <c r="H432"/>
  <c r="H541"/>
  <c r="H540"/>
  <c r="H528"/>
  <c r="G511" i="5"/>
  <c r="J511" s="1"/>
  <c r="J512"/>
  <c r="I512"/>
  <c r="G414"/>
  <c r="G413"/>
  <c r="I415"/>
  <c r="G187"/>
  <c r="J188"/>
  <c r="F177"/>
  <c r="I178"/>
  <c r="F72"/>
  <c r="F71"/>
  <c r="I73"/>
  <c r="I62"/>
  <c r="F60"/>
  <c r="F552"/>
  <c r="F309" i="7"/>
  <c r="F308"/>
  <c r="I433" i="6"/>
  <c r="I432"/>
  <c r="D252" i="7"/>
  <c r="D251"/>
  <c r="H249"/>
  <c r="E119"/>
  <c r="D87"/>
  <c r="D86"/>
  <c r="E78"/>
  <c r="H483" i="5"/>
  <c r="J484"/>
  <c r="G470"/>
  <c r="G465"/>
  <c r="I465"/>
  <c r="I466"/>
  <c r="J442"/>
  <c r="G441"/>
  <c r="G389"/>
  <c r="I391"/>
  <c r="G386"/>
  <c r="J387"/>
  <c r="J343"/>
  <c r="I343"/>
  <c r="J236"/>
  <c r="F153"/>
  <c r="I154"/>
  <c r="H137"/>
  <c r="H136"/>
  <c r="I139"/>
  <c r="F138"/>
  <c r="H41" i="6"/>
  <c r="H40"/>
  <c r="H39"/>
  <c r="G41"/>
  <c r="G40"/>
  <c r="F251" i="7"/>
  <c r="F250"/>
  <c r="F249"/>
  <c r="D97"/>
  <c r="D96" s="1"/>
  <c r="D7" i="12"/>
  <c r="D6"/>
  <c r="C52" i="2"/>
  <c r="C51"/>
  <c r="I540" i="6"/>
  <c r="J27" i="5"/>
  <c r="I139" i="6"/>
  <c r="I38" i="5"/>
  <c r="I31"/>
  <c r="D309" i="7"/>
  <c r="D308"/>
  <c r="G450" i="6"/>
  <c r="G449"/>
  <c r="G448"/>
  <c r="G447"/>
  <c r="G371"/>
  <c r="E309" i="7"/>
  <c r="E308"/>
  <c r="G464" i="5"/>
  <c r="G510"/>
  <c r="I26"/>
  <c r="J26"/>
  <c r="J414"/>
  <c r="H599" i="6"/>
  <c r="G174" i="5"/>
  <c r="G173"/>
  <c r="I175"/>
  <c r="J175"/>
  <c r="J269"/>
  <c r="H293"/>
  <c r="H292"/>
  <c r="J292"/>
  <c r="F137"/>
  <c r="F136"/>
  <c r="J441"/>
  <c r="G440"/>
  <c r="G439"/>
  <c r="I441"/>
  <c r="H395"/>
  <c r="J396"/>
  <c r="F400"/>
  <c r="F399"/>
  <c r="H76"/>
  <c r="H174"/>
  <c r="J177"/>
  <c r="I309"/>
  <c r="F308"/>
  <c r="I308"/>
  <c r="G354"/>
  <c r="J355"/>
  <c r="I177"/>
  <c r="F174"/>
  <c r="F173"/>
  <c r="F172"/>
  <c r="I132"/>
  <c r="G129"/>
  <c r="F152"/>
  <c r="I153"/>
  <c r="J386"/>
  <c r="G385"/>
  <c r="I386"/>
  <c r="G469"/>
  <c r="J469"/>
  <c r="J470"/>
  <c r="G366" i="6"/>
  <c r="G365"/>
  <c r="F59" i="5"/>
  <c r="F58"/>
  <c r="F57"/>
  <c r="F56"/>
  <c r="F504"/>
  <c r="I504"/>
  <c r="I505"/>
  <c r="J194"/>
  <c r="H46"/>
  <c r="J50"/>
  <c r="J418"/>
  <c r="G417"/>
  <c r="I417"/>
  <c r="I418"/>
  <c r="G496"/>
  <c r="J496"/>
  <c r="J497"/>
  <c r="I497"/>
  <c r="I240"/>
  <c r="F307"/>
  <c r="I307"/>
  <c r="F503"/>
  <c r="F502"/>
  <c r="G128"/>
  <c r="J395"/>
  <c r="H394"/>
  <c r="G509"/>
  <c r="G287"/>
  <c r="I496"/>
  <c r="H45"/>
  <c r="J385"/>
  <c r="I385"/>
  <c r="I354"/>
  <c r="H173"/>
  <c r="H172"/>
  <c r="I464"/>
  <c r="H393"/>
  <c r="H392"/>
  <c r="J394"/>
  <c r="F192" i="7"/>
  <c r="H298"/>
  <c r="D45"/>
  <c r="D119"/>
  <c r="G119"/>
  <c r="E316"/>
  <c r="D258"/>
  <c r="E163"/>
  <c r="E162"/>
  <c r="D250"/>
  <c r="D249"/>
  <c r="E70"/>
  <c r="F270"/>
  <c r="F265"/>
  <c r="F21"/>
  <c r="D347"/>
  <c r="D335"/>
  <c r="D334"/>
  <c r="D333"/>
  <c r="D244"/>
  <c r="D243"/>
  <c r="D242"/>
  <c r="D163"/>
  <c r="D162"/>
  <c r="F148"/>
  <c r="H251"/>
  <c r="F147"/>
  <c r="I147"/>
  <c r="D193"/>
  <c r="D192"/>
  <c r="G192"/>
  <c r="F182"/>
  <c r="D327"/>
  <c r="D326"/>
  <c r="D325"/>
  <c r="F218"/>
  <c r="F217"/>
  <c r="F211"/>
  <c r="E193"/>
  <c r="E192" s="1"/>
  <c r="F72"/>
  <c r="F71"/>
  <c r="F70"/>
  <c r="D13"/>
  <c r="G14"/>
  <c r="D340"/>
  <c r="H329" s="1"/>
  <c r="H331" s="1"/>
  <c r="H80" i="5"/>
  <c r="J81"/>
  <c r="I239"/>
  <c r="G238"/>
  <c r="I238"/>
  <c r="J239"/>
  <c r="I42"/>
  <c r="G41"/>
  <c r="F377"/>
  <c r="I377"/>
  <c r="I378"/>
  <c r="F438"/>
  <c r="G406"/>
  <c r="I406"/>
  <c r="I407"/>
  <c r="J407"/>
  <c r="H406"/>
  <c r="J406"/>
  <c r="I226"/>
  <c r="G180"/>
  <c r="J180"/>
  <c r="F223"/>
  <c r="I224"/>
  <c r="J261"/>
  <c r="H260"/>
  <c r="G197"/>
  <c r="I197"/>
  <c r="I198"/>
  <c r="G111"/>
  <c r="G110"/>
  <c r="H96"/>
  <c r="J96"/>
  <c r="J97"/>
  <c r="G78"/>
  <c r="J79"/>
  <c r="I61"/>
  <c r="G60"/>
  <c r="J61"/>
  <c r="I503"/>
  <c r="I440"/>
  <c r="G495"/>
  <c r="G468"/>
  <c r="J240"/>
  <c r="G193"/>
  <c r="F255"/>
  <c r="I255"/>
  <c r="H71"/>
  <c r="H482"/>
  <c r="J482"/>
  <c r="J483"/>
  <c r="I199"/>
  <c r="I488"/>
  <c r="G487"/>
  <c r="H510"/>
  <c r="J318"/>
  <c r="F104"/>
  <c r="F87"/>
  <c r="I87"/>
  <c r="I514"/>
  <c r="G444"/>
  <c r="I445"/>
  <c r="I427"/>
  <c r="J427"/>
  <c r="H379"/>
  <c r="J380"/>
  <c r="J376"/>
  <c r="H375"/>
  <c r="G369"/>
  <c r="I370"/>
  <c r="H349"/>
  <c r="J350"/>
  <c r="G328"/>
  <c r="I328"/>
  <c r="J329"/>
  <c r="H16"/>
  <c r="J17"/>
  <c r="J60"/>
  <c r="H59"/>
  <c r="H58"/>
  <c r="F306"/>
  <c r="I281"/>
  <c r="I126"/>
  <c r="J197"/>
  <c r="J241"/>
  <c r="F10"/>
  <c r="F9"/>
  <c r="I9"/>
  <c r="G16"/>
  <c r="J465"/>
  <c r="H464"/>
  <c r="H443"/>
  <c r="J444"/>
  <c r="I79"/>
  <c r="H438"/>
  <c r="I241"/>
  <c r="I375"/>
  <c r="J98"/>
  <c r="G402"/>
  <c r="J403"/>
  <c r="I403"/>
  <c r="F470"/>
  <c r="I471"/>
  <c r="G450"/>
  <c r="J450"/>
  <c r="J451"/>
  <c r="I451"/>
  <c r="I196"/>
  <c r="J196"/>
  <c r="I189"/>
  <c r="F188"/>
  <c r="G146"/>
  <c r="I147"/>
  <c r="G20"/>
  <c r="J21"/>
  <c r="G508"/>
  <c r="J187"/>
  <c r="J435"/>
  <c r="H434"/>
  <c r="J181"/>
  <c r="G152"/>
  <c r="G151"/>
  <c r="G150"/>
  <c r="G149"/>
  <c r="J153"/>
  <c r="H245"/>
  <c r="J246"/>
  <c r="I373"/>
  <c r="J431"/>
  <c r="G430"/>
  <c r="J164"/>
  <c r="H159"/>
  <c r="J159"/>
  <c r="F50"/>
  <c r="H87"/>
  <c r="J88"/>
  <c r="I275"/>
  <c r="G263"/>
  <c r="I264"/>
  <c r="F261"/>
  <c r="I261"/>
  <c r="I262"/>
  <c r="H255"/>
  <c r="J256"/>
  <c r="H232"/>
  <c r="H231"/>
  <c r="J233"/>
  <c r="J199"/>
  <c r="H42"/>
  <c r="J43"/>
  <c r="I374"/>
  <c r="J515"/>
  <c r="I472"/>
  <c r="G66"/>
  <c r="I67"/>
  <c r="J67"/>
  <c r="J234"/>
  <c r="J499"/>
  <c r="J66"/>
  <c r="J416"/>
  <c r="I416"/>
  <c r="G351"/>
  <c r="J352"/>
  <c r="I269"/>
  <c r="J227"/>
  <c r="G102"/>
  <c r="J102" s="1"/>
  <c r="J103"/>
  <c r="I95"/>
  <c r="F94"/>
  <c r="J23"/>
  <c r="F511"/>
  <c r="I467"/>
  <c r="F456"/>
  <c r="F452"/>
  <c r="I452"/>
  <c r="G425"/>
  <c r="J425"/>
  <c r="F181"/>
  <c r="F180"/>
  <c r="F179"/>
  <c r="F171"/>
  <c r="I182"/>
  <c r="G74"/>
  <c r="G71" s="1"/>
  <c r="I74"/>
  <c r="I75"/>
  <c r="I454"/>
  <c r="I513"/>
  <c r="I96"/>
  <c r="I358"/>
  <c r="I233"/>
  <c r="J514"/>
  <c r="J273"/>
  <c r="I160"/>
  <c r="J104"/>
  <c r="F123"/>
  <c r="I446"/>
  <c r="G422"/>
  <c r="F393"/>
  <c r="F392"/>
  <c r="I394"/>
  <c r="G336" i="6"/>
  <c r="I481"/>
  <c r="I603"/>
  <c r="J223" i="5"/>
  <c r="J393"/>
  <c r="J439"/>
  <c r="I439"/>
  <c r="F70"/>
  <c r="F69"/>
  <c r="H171"/>
  <c r="H481"/>
  <c r="J481"/>
  <c r="I306"/>
  <c r="G172"/>
  <c r="J173"/>
  <c r="I173"/>
  <c r="G45"/>
  <c r="J46"/>
  <c r="F501"/>
  <c r="I501"/>
  <c r="I502"/>
  <c r="I22"/>
  <c r="H412"/>
  <c r="J413"/>
  <c r="H57"/>
  <c r="F287"/>
  <c r="F286"/>
  <c r="I288"/>
  <c r="H128"/>
  <c r="J128"/>
  <c r="J129"/>
  <c r="I223"/>
  <c r="I369"/>
  <c r="J369"/>
  <c r="F347"/>
  <c r="F346"/>
  <c r="F345"/>
  <c r="F421"/>
  <c r="I217" i="6"/>
  <c r="I8"/>
  <c r="H217"/>
  <c r="J490" i="5"/>
  <c r="H489"/>
  <c r="H452"/>
  <c r="I322"/>
  <c r="F321"/>
  <c r="F295"/>
  <c r="I296"/>
  <c r="J290"/>
  <c r="H289"/>
  <c r="G271"/>
  <c r="I272"/>
  <c r="I268"/>
  <c r="F267"/>
  <c r="F246"/>
  <c r="I247"/>
  <c r="J293"/>
  <c r="G186"/>
  <c r="J323"/>
  <c r="I323"/>
  <c r="I267"/>
  <c r="G260"/>
  <c r="J267"/>
  <c r="F338"/>
  <c r="F337"/>
  <c r="G498" i="6"/>
  <c r="J174" i="5"/>
  <c r="I489"/>
  <c r="J501"/>
  <c r="G366"/>
  <c r="G286"/>
  <c r="J440"/>
  <c r="G388"/>
  <c r="J389"/>
  <c r="G97" i="6"/>
  <c r="I395" i="5"/>
  <c r="I47"/>
  <c r="G433"/>
  <c r="J224"/>
  <c r="H151"/>
  <c r="J225"/>
  <c r="J272"/>
  <c r="H226"/>
  <c r="J226"/>
  <c r="E33" i="7"/>
  <c r="E270"/>
  <c r="E265"/>
  <c r="F332" i="5"/>
  <c r="I332"/>
  <c r="G9" i="6"/>
  <c r="G8"/>
  <c r="J417" i="5"/>
  <c r="G85"/>
  <c r="J238"/>
  <c r="J464"/>
  <c r="J354"/>
  <c r="I174"/>
  <c r="G231"/>
  <c r="I72"/>
  <c r="I289"/>
  <c r="I389"/>
  <c r="J29"/>
  <c r="I232"/>
  <c r="J388"/>
  <c r="J132"/>
  <c r="H325"/>
  <c r="H317" s="1"/>
  <c r="J10"/>
  <c r="H494"/>
  <c r="I90"/>
  <c r="J502"/>
  <c r="J47"/>
  <c r="H143"/>
  <c r="I357"/>
  <c r="I283"/>
  <c r="D218" i="7"/>
  <c r="D217"/>
  <c r="D211"/>
  <c r="G212"/>
  <c r="G211"/>
  <c r="I164" i="5"/>
  <c r="F159"/>
  <c r="I159"/>
  <c r="I81"/>
  <c r="G80"/>
  <c r="I80"/>
  <c r="J36"/>
  <c r="G35"/>
  <c r="I36"/>
  <c r="H366" i="6"/>
  <c r="H365"/>
  <c r="H336"/>
  <c r="H139"/>
  <c r="H132"/>
  <c r="J132"/>
  <c r="J55" i="5"/>
  <c r="G449"/>
  <c r="I450"/>
  <c r="H485" i="6"/>
  <c r="H484"/>
  <c r="H483"/>
  <c r="H482"/>
  <c r="H481"/>
  <c r="G220"/>
  <c r="G219"/>
  <c r="G218"/>
  <c r="G217"/>
  <c r="H585"/>
  <c r="I585"/>
  <c r="G296"/>
  <c r="G295"/>
  <c r="H587"/>
  <c r="I587"/>
  <c r="H473" i="5"/>
  <c r="J474"/>
  <c r="J358"/>
  <c r="F366"/>
  <c r="F365"/>
  <c r="F364"/>
  <c r="F363"/>
  <c r="F362"/>
  <c r="J319"/>
  <c r="I464" i="6"/>
  <c r="I599"/>
  <c r="F428" i="5"/>
  <c r="G520" i="6"/>
  <c r="G519"/>
  <c r="G518"/>
  <c r="G325" i="5"/>
  <c r="I325"/>
  <c r="G279" i="6"/>
  <c r="H586"/>
  <c r="I586"/>
  <c r="H120"/>
  <c r="H97"/>
  <c r="H8"/>
  <c r="I273" i="5"/>
  <c r="I236"/>
  <c r="K55"/>
  <c r="H53"/>
  <c r="H408" i="6"/>
  <c r="H407"/>
  <c r="H297"/>
  <c r="G187"/>
  <c r="G186"/>
  <c r="G599"/>
  <c r="I55" i="5"/>
  <c r="F53"/>
  <c r="D78" i="7"/>
  <c r="D70"/>
  <c r="D112"/>
  <c r="J13" i="5"/>
  <c r="I14"/>
  <c r="F163" i="7"/>
  <c r="F162"/>
  <c r="F10"/>
  <c r="F9"/>
  <c r="F8"/>
  <c r="D10"/>
  <c r="D9"/>
  <c r="G19" i="5"/>
  <c r="G15"/>
  <c r="I20"/>
  <c r="J20"/>
  <c r="F469"/>
  <c r="I470"/>
  <c r="H15"/>
  <c r="J16"/>
  <c r="J152"/>
  <c r="I152"/>
  <c r="F447"/>
  <c r="G101"/>
  <c r="I102"/>
  <c r="J351"/>
  <c r="I351"/>
  <c r="G348"/>
  <c r="J328"/>
  <c r="H41"/>
  <c r="J42"/>
  <c r="J87"/>
  <c r="H86"/>
  <c r="J430"/>
  <c r="G429"/>
  <c r="I430"/>
  <c r="F101"/>
  <c r="F100"/>
  <c r="F99"/>
  <c r="I104"/>
  <c r="I495"/>
  <c r="J495"/>
  <c r="G494"/>
  <c r="J494"/>
  <c r="G59"/>
  <c r="I60"/>
  <c r="G421"/>
  <c r="I421" s="1"/>
  <c r="J422"/>
  <c r="F510"/>
  <c r="I511"/>
  <c r="I188"/>
  <c r="F187"/>
  <c r="H348"/>
  <c r="J349"/>
  <c r="G486"/>
  <c r="I487"/>
  <c r="G77"/>
  <c r="J78"/>
  <c r="I78"/>
  <c r="J468"/>
  <c r="F93"/>
  <c r="F86" s="1"/>
  <c r="I93"/>
  <c r="I94"/>
  <c r="J232"/>
  <c r="G65"/>
  <c r="I66"/>
  <c r="J263"/>
  <c r="I263"/>
  <c r="I50"/>
  <c r="F46"/>
  <c r="J245"/>
  <c r="H244"/>
  <c r="J244"/>
  <c r="J434"/>
  <c r="H433"/>
  <c r="H428"/>
  <c r="G507"/>
  <c r="H378"/>
  <c r="J379"/>
  <c r="G443"/>
  <c r="J443"/>
  <c r="I444"/>
  <c r="G192"/>
  <c r="J193"/>
  <c r="I193"/>
  <c r="I180"/>
  <c r="G179"/>
  <c r="I41"/>
  <c r="G40"/>
  <c r="I422"/>
  <c r="I10"/>
  <c r="F260"/>
  <c r="I425"/>
  <c r="F122"/>
  <c r="J255"/>
  <c r="G145"/>
  <c r="I146"/>
  <c r="J146"/>
  <c r="G401"/>
  <c r="J402"/>
  <c r="I402"/>
  <c r="I16"/>
  <c r="H374"/>
  <c r="J375"/>
  <c r="H509"/>
  <c r="J510"/>
  <c r="H70"/>
  <c r="I181"/>
  <c r="G463"/>
  <c r="J74"/>
  <c r="J366"/>
  <c r="G365"/>
  <c r="I366"/>
  <c r="I260"/>
  <c r="G185"/>
  <c r="J186"/>
  <c r="H411"/>
  <c r="F151"/>
  <c r="I172"/>
  <c r="F494"/>
  <c r="I494"/>
  <c r="G597" i="6"/>
  <c r="G604"/>
  <c r="G328"/>
  <c r="H588"/>
  <c r="I588"/>
  <c r="H583"/>
  <c r="I583"/>
  <c r="G100" i="7"/>
  <c r="G115"/>
  <c r="G34" i="5"/>
  <c r="I35"/>
  <c r="G222"/>
  <c r="F331"/>
  <c r="F330"/>
  <c r="G603" i="6"/>
  <c r="G481"/>
  <c r="H589"/>
  <c r="I589"/>
  <c r="I246" i="5"/>
  <c r="F245"/>
  <c r="I271"/>
  <c r="J271"/>
  <c r="F294"/>
  <c r="I295"/>
  <c r="J452"/>
  <c r="H447"/>
  <c r="J80"/>
  <c r="K132" i="6"/>
  <c r="I393" i="5"/>
  <c r="H52"/>
  <c r="J52"/>
  <c r="J53"/>
  <c r="I433"/>
  <c r="G428"/>
  <c r="I286"/>
  <c r="J289"/>
  <c r="H288"/>
  <c r="I321"/>
  <c r="F318"/>
  <c r="H56"/>
  <c r="J45"/>
  <c r="I287"/>
  <c r="J473"/>
  <c r="H472"/>
  <c r="H150"/>
  <c r="J151"/>
  <c r="F52"/>
  <c r="I53"/>
  <c r="G448"/>
  <c r="I449"/>
  <c r="J449"/>
  <c r="J325"/>
  <c r="J433"/>
  <c r="G384"/>
  <c r="I388"/>
  <c r="G317"/>
  <c r="H488"/>
  <c r="J489"/>
  <c r="J260"/>
  <c r="J172"/>
  <c r="J231"/>
  <c r="H222"/>
  <c r="G6" i="6"/>
  <c r="C15" i="3"/>
  <c r="C14"/>
  <c r="C13"/>
  <c r="C12"/>
  <c r="G14" i="5"/>
  <c r="G144"/>
  <c r="I145"/>
  <c r="J145"/>
  <c r="F45"/>
  <c r="I46"/>
  <c r="F186"/>
  <c r="I187"/>
  <c r="H85"/>
  <c r="J85"/>
  <c r="J86"/>
  <c r="J509"/>
  <c r="H508"/>
  <c r="I401"/>
  <c r="J401"/>
  <c r="G400"/>
  <c r="I179"/>
  <c r="J179"/>
  <c r="I192"/>
  <c r="G191"/>
  <c r="J192"/>
  <c r="H377"/>
  <c r="J377"/>
  <c r="J378"/>
  <c r="I65"/>
  <c r="J65"/>
  <c r="G64"/>
  <c r="G485"/>
  <c r="I485"/>
  <c r="I486"/>
  <c r="J421"/>
  <c r="G412"/>
  <c r="G347"/>
  <c r="I348"/>
  <c r="J101"/>
  <c r="G100"/>
  <c r="I101"/>
  <c r="G171"/>
  <c r="F121"/>
  <c r="G76"/>
  <c r="J77"/>
  <c r="I77"/>
  <c r="I429"/>
  <c r="J429"/>
  <c r="J15"/>
  <c r="H69"/>
  <c r="H68" s="1"/>
  <c r="H373"/>
  <c r="J374"/>
  <c r="I40"/>
  <c r="I443"/>
  <c r="G438"/>
  <c r="J348"/>
  <c r="H347"/>
  <c r="F509"/>
  <c r="I510"/>
  <c r="G58"/>
  <c r="I59"/>
  <c r="J59"/>
  <c r="H40"/>
  <c r="J40" s="1"/>
  <c r="J41"/>
  <c r="I19"/>
  <c r="J19"/>
  <c r="F468"/>
  <c r="I469"/>
  <c r="H221"/>
  <c r="J222"/>
  <c r="I384"/>
  <c r="G383"/>
  <c r="J384"/>
  <c r="I448"/>
  <c r="J448"/>
  <c r="G447"/>
  <c r="J472"/>
  <c r="H463"/>
  <c r="J463"/>
  <c r="H287"/>
  <c r="J288"/>
  <c r="J447"/>
  <c r="H437"/>
  <c r="H405"/>
  <c r="J488"/>
  <c r="H487"/>
  <c r="F317"/>
  <c r="F312"/>
  <c r="F311"/>
  <c r="I318"/>
  <c r="I428"/>
  <c r="J428"/>
  <c r="G312"/>
  <c r="I317"/>
  <c r="F32"/>
  <c r="I52"/>
  <c r="F293"/>
  <c r="I294"/>
  <c r="I34"/>
  <c r="G33"/>
  <c r="H149"/>
  <c r="J150"/>
  <c r="G221"/>
  <c r="G184"/>
  <c r="J185"/>
  <c r="F244"/>
  <c r="I245"/>
  <c r="F150"/>
  <c r="I151"/>
  <c r="G364"/>
  <c r="G363"/>
  <c r="I365"/>
  <c r="J365"/>
  <c r="F463"/>
  <c r="I468"/>
  <c r="G57"/>
  <c r="I58"/>
  <c r="J58"/>
  <c r="J508"/>
  <c r="H507"/>
  <c r="J507"/>
  <c r="I13"/>
  <c r="I45"/>
  <c r="I438"/>
  <c r="J438"/>
  <c r="G190"/>
  <c r="J191"/>
  <c r="I191"/>
  <c r="J400"/>
  <c r="I400"/>
  <c r="G399"/>
  <c r="F508"/>
  <c r="I509"/>
  <c r="G346"/>
  <c r="I347"/>
  <c r="F185"/>
  <c r="I186"/>
  <c r="H364"/>
  <c r="H363"/>
  <c r="H362"/>
  <c r="J373"/>
  <c r="H346"/>
  <c r="H345"/>
  <c r="J347"/>
  <c r="I76"/>
  <c r="J76"/>
  <c r="I171"/>
  <c r="J171"/>
  <c r="G99"/>
  <c r="J100"/>
  <c r="I100"/>
  <c r="G411"/>
  <c r="J412"/>
  <c r="G63"/>
  <c r="I64"/>
  <c r="J64"/>
  <c r="I144"/>
  <c r="G143"/>
  <c r="J144"/>
  <c r="G220"/>
  <c r="H220"/>
  <c r="J221"/>
  <c r="J287"/>
  <c r="H286"/>
  <c r="F149"/>
  <c r="I150"/>
  <c r="J149"/>
  <c r="H142"/>
  <c r="I33"/>
  <c r="G32"/>
  <c r="I244"/>
  <c r="I312"/>
  <c r="G311"/>
  <c r="I311"/>
  <c r="I447"/>
  <c r="G437"/>
  <c r="J437"/>
  <c r="G382"/>
  <c r="G362"/>
  <c r="I383"/>
  <c r="J383"/>
  <c r="J184"/>
  <c r="F292"/>
  <c r="I293"/>
  <c r="H486"/>
  <c r="J487"/>
  <c r="J346"/>
  <c r="I346"/>
  <c r="G345"/>
  <c r="I345"/>
  <c r="I190"/>
  <c r="F437"/>
  <c r="I463"/>
  <c r="J99"/>
  <c r="I99"/>
  <c r="G183"/>
  <c r="J411"/>
  <c r="G405"/>
  <c r="J345"/>
  <c r="F184"/>
  <c r="I185"/>
  <c r="F507"/>
  <c r="I507"/>
  <c r="I508"/>
  <c r="G56"/>
  <c r="I57"/>
  <c r="J57"/>
  <c r="I143"/>
  <c r="J143"/>
  <c r="G142"/>
  <c r="J142" s="1"/>
  <c r="I63"/>
  <c r="J63"/>
  <c r="H485"/>
  <c r="J486"/>
  <c r="I32"/>
  <c r="J286"/>
  <c r="I364"/>
  <c r="I362"/>
  <c r="J362"/>
  <c r="J364"/>
  <c r="I382"/>
  <c r="J382"/>
  <c r="F142"/>
  <c r="I149"/>
  <c r="I437"/>
  <c r="G398"/>
  <c r="I292"/>
  <c r="J220"/>
  <c r="I56"/>
  <c r="J56"/>
  <c r="F183"/>
  <c r="I183"/>
  <c r="I184"/>
  <c r="J405"/>
  <c r="I142"/>
  <c r="J485"/>
  <c r="H398"/>
  <c r="J399" s="1"/>
  <c r="C80" i="2"/>
  <c r="C76"/>
  <c r="C75"/>
  <c r="G32"/>
  <c r="F32"/>
  <c r="H8"/>
  <c r="H4"/>
  <c r="F8"/>
  <c r="D80"/>
  <c r="D76"/>
  <c r="D75"/>
  <c r="E76"/>
  <c r="E75"/>
  <c r="G8"/>
  <c r="G4"/>
  <c r="E6"/>
  <c r="D6"/>
  <c r="C6"/>
  <c r="I597" i="6"/>
  <c r="I604"/>
  <c r="I328"/>
  <c r="H597"/>
  <c r="H604"/>
  <c r="H328"/>
  <c r="J7" i="5"/>
  <c r="D5" i="2"/>
  <c r="G6"/>
  <c r="F6"/>
  <c r="C5"/>
  <c r="F7"/>
  <c r="H6"/>
  <c r="E5"/>
  <c r="D135"/>
  <c r="D11" i="3"/>
  <c r="D10"/>
  <c r="D9"/>
  <c r="D8"/>
  <c r="D7" s="1"/>
  <c r="D6" s="1"/>
  <c r="F4" i="2"/>
  <c r="C135"/>
  <c r="G592" i="6"/>
  <c r="G593"/>
  <c r="C11" i="3"/>
  <c r="C10"/>
  <c r="C9"/>
  <c r="C8"/>
  <c r="C7"/>
  <c r="C6"/>
  <c r="H7" i="2"/>
  <c r="G77"/>
  <c r="E135"/>
  <c r="E11" i="3"/>
  <c r="E10"/>
  <c r="E9"/>
  <c r="E8"/>
  <c r="G7" i="2"/>
  <c r="F77"/>
  <c r="G34"/>
  <c r="F61"/>
  <c r="G9"/>
  <c r="L132" i="6"/>
  <c r="E15" i="3"/>
  <c r="E14"/>
  <c r="E13"/>
  <c r="E12"/>
  <c r="E7"/>
  <c r="E6"/>
  <c r="I605" i="6"/>
  <c r="J330" i="7"/>
  <c r="J331" s="1"/>
  <c r="J329"/>
  <c r="G122" i="5"/>
  <c r="I123"/>
  <c r="J123"/>
  <c r="I330" i="7"/>
  <c r="I331" s="1"/>
  <c r="I329"/>
  <c r="H605" i="6"/>
  <c r="I122" i="5"/>
  <c r="J122"/>
  <c r="G121"/>
  <c r="J121"/>
  <c r="I121"/>
  <c r="F85" l="1"/>
  <c r="I86"/>
  <c r="H312"/>
  <c r="J317"/>
  <c r="G70"/>
  <c r="I71"/>
  <c r="J71"/>
  <c r="G98" i="7"/>
  <c r="I251" i="5"/>
  <c r="G250"/>
  <c r="H337"/>
  <c r="J22"/>
  <c r="H14"/>
  <c r="H34"/>
  <c r="J35"/>
  <c r="F413"/>
  <c r="I414"/>
  <c r="G338"/>
  <c r="I342"/>
  <c r="J342"/>
  <c r="H333"/>
  <c r="J334"/>
  <c r="H250"/>
  <c r="J251"/>
  <c r="F222"/>
  <c r="I231"/>
  <c r="G137"/>
  <c r="J138"/>
  <c r="I138"/>
  <c r="F128"/>
  <c r="I128" s="1"/>
  <c r="I129"/>
  <c r="F14"/>
  <c r="I15"/>
  <c r="G155" i="7"/>
  <c r="D147"/>
  <c r="G147" s="1"/>
  <c r="H98"/>
  <c r="F87"/>
  <c r="F86" s="1"/>
  <c r="F85" s="1"/>
  <c r="J86"/>
  <c r="J87" s="1"/>
  <c r="H183" i="5"/>
  <c r="J183" s="1"/>
  <c r="J190"/>
  <c r="K329" i="7"/>
  <c r="I9"/>
  <c r="F6"/>
  <c r="E211"/>
  <c r="E147"/>
  <c r="H147" s="1"/>
  <c r="E45"/>
  <c r="E32" s="1"/>
  <c r="J265" i="5"/>
  <c r="I8" i="7"/>
  <c r="G136" i="5" l="1"/>
  <c r="I137"/>
  <c r="J137"/>
  <c r="F221"/>
  <c r="I222"/>
  <c r="J250"/>
  <c r="H249"/>
  <c r="H332"/>
  <c r="J333"/>
  <c r="G337"/>
  <c r="I338"/>
  <c r="I413"/>
  <c r="F412"/>
  <c r="H33"/>
  <c r="J34"/>
  <c r="J14"/>
  <c r="I250"/>
  <c r="G249"/>
  <c r="I70"/>
  <c r="J70"/>
  <c r="G69"/>
  <c r="J312"/>
  <c r="H311"/>
  <c r="J311" s="1"/>
  <c r="I85"/>
  <c r="F68"/>
  <c r="J85" i="7"/>
  <c r="E85"/>
  <c r="I85" s="1"/>
  <c r="F8" i="5"/>
  <c r="J338"/>
  <c r="J337"/>
  <c r="D85" i="7"/>
  <c r="H85" l="1"/>
  <c r="G9"/>
  <c r="G12" s="1"/>
  <c r="G8"/>
  <c r="D6"/>
  <c r="J69" i="5"/>
  <c r="I69"/>
  <c r="G68"/>
  <c r="I249"/>
  <c r="H32"/>
  <c r="J33"/>
  <c r="F411"/>
  <c r="I412"/>
  <c r="I337"/>
  <c r="G331"/>
  <c r="J332"/>
  <c r="H331"/>
  <c r="J249"/>
  <c r="I221"/>
  <c r="F220"/>
  <c r="J136"/>
  <c r="I136"/>
  <c r="H9" i="7"/>
  <c r="H8"/>
  <c r="H10" s="1"/>
  <c r="E6"/>
  <c r="I220" i="5" l="1"/>
  <c r="F219"/>
  <c r="H330"/>
  <c r="J331"/>
  <c r="G330"/>
  <c r="I331"/>
  <c r="F405"/>
  <c r="I411"/>
  <c r="J32"/>
  <c r="H8"/>
  <c r="G8"/>
  <c r="J68"/>
  <c r="I68"/>
  <c r="I8" l="1"/>
  <c r="J8"/>
  <c r="F398"/>
  <c r="I405"/>
  <c r="I330"/>
  <c r="G219"/>
  <c r="I219" s="1"/>
  <c r="J330"/>
  <c r="H219"/>
  <c r="F6"/>
  <c r="I6" l="1"/>
  <c r="I363"/>
  <c r="I392"/>
  <c r="J219"/>
  <c r="I399"/>
  <c r="I398"/>
  <c r="H6"/>
  <c r="G6"/>
  <c r="J6" l="1"/>
  <c r="J398"/>
  <c r="J392"/>
  <c r="J363"/>
  <c r="K392"/>
  <c r="K398"/>
  <c r="K6"/>
  <c r="K363"/>
  <c r="K219"/>
</calcChain>
</file>

<file path=xl/sharedStrings.xml><?xml version="1.0" encoding="utf-8"?>
<sst xmlns="http://schemas.openxmlformats.org/spreadsheetml/2006/main" count="6758" uniqueCount="1096">
  <si>
    <t>Код бюджетной классификации Российской Федерации</t>
  </si>
  <si>
    <t>001</t>
  </si>
  <si>
    <t>Администрация Курского района Курской области</t>
  </si>
  <si>
    <t>1 11 03050 05 0000 120</t>
  </si>
  <si>
    <t>Проценты, полученные от предоставления бюджетных кредитов внутри страны за счет средств бюджетов муниципальных районов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</si>
  <si>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</si>
  <si>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</si>
  <si>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</si>
  <si>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</si>
  <si>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</si>
  <si>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</si>
  <si>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</si>
  <si>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</si>
  <si>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</si>
  <si>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</si>
  <si>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Прочие неналоговые доходы бюджетов муниципальных районов</t>
  </si>
  <si>
    <t>002</t>
  </si>
  <si>
    <t>003</t>
  </si>
  <si>
    <t>004</t>
  </si>
  <si>
    <t>Отдел опеки и попечительства Администрации Курского района Курской области</t>
  </si>
  <si>
    <t>005</t>
  </si>
  <si>
    <t>Управление по бюджету и налогам Администрации Курского района Курской области</t>
  </si>
  <si>
    <t>1 17 05050 05 0000 180</t>
  </si>
  <si>
    <t>2 00 00000 00 0000 000</t>
  </si>
  <si>
    <t>006</t>
  </si>
  <si>
    <t>Управление по делам образования и здравоохранения Администрации Курского района Курской области</t>
  </si>
  <si>
    <t>007</t>
  </si>
  <si>
    <t>Отдел культуры, по делам молодежи, физкультуры и спорта Администрации Курского района Курской области</t>
  </si>
  <si>
    <t>Наименование доходов</t>
  </si>
  <si>
    <t>1 00 00000 00 0000 000</t>
  </si>
  <si>
    <t>Налоговые и неналоговые доходы</t>
  </si>
  <si>
    <t>1 01 00000 00 0000 000</t>
  </si>
  <si>
    <t>НАЛОГИ НА ПРИБЫЛЬ, ДОХОДЫ</t>
  </si>
  <si>
    <t>1 01 02000 01 0000 000</t>
  </si>
  <si>
    <t>Налог на доходы физических лиц</t>
  </si>
  <si>
    <t>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</si>
  <si>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</si>
  <si>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</si>
  <si>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</si>
  <si>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</si>
  <si>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</si>
  <si>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</si>
  <si>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</si>
  <si>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</si>
  <si>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</si>
  <si>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</si>
  <si>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</si>
  <si>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</si>
  <si>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</si>
  <si>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</si>
  <si>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</si>
  <si>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</si>
  <si>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</si>
  <si>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</si>
  <si>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</si>
  <si>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</si>
  <si>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</si>
  <si>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</si>
  <si>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</si>
  <si>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</si>
  <si>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</si>
  <si>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</si>
  <si>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</si>
  <si>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</si>
  <si>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</si>
  <si>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</si>
  <si>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</si>
  <si>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</si>
  <si>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</si>
  <si>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</si>
  <si>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</si>
  <si>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</si>
  <si>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</si>
  <si>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Налог, взимаемый в связи с применением патентной системы налогообложения, зачисляемый в бюджеты муниципальных районов</t>
  </si>
  <si>
    <t>1 11 00000 00 0000 000</t>
  </si>
  <si>
    <t>ДОХОДЫ ОТ ИСПОЛЬЗОВАНИЯ ИМУЩЕСТВА, НАХОДЯЩЕГОСЯ В ГОСУДАРСТВЕННОЙ И МУНИЦИПАЛЬНОЙ СОБСТВЕННОСТИ</t>
  </si>
  <si>
    <t>1 11 03000 00 0000 120</t>
  </si>
  <si>
    <t>Проценты, полученные от предоставления бюджетных кредитов внутри страны</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</si>
  <si>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</si>
  <si>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</si>
  <si>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</si>
  <si>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</si>
  <si>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</si>
  <si>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</si>
  <si>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</si>
  <si>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</si>
  <si>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</si>
  <si>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</si>
  <si>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</si>
  <si>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</si>
  <si>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</si>
  <si>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</si>
  <si>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</si>
  <si>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</si>
  <si>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</si>
  <si>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</si>
  <si>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</si>
  <si>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</si>
  <si>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1 12 01041 01 0000 120</t>
  </si>
  <si>
    <t>Плата за размещение отходов производства</t>
  </si>
  <si>
    <t>1 12 01042 01 0000 120</t>
  </si>
  <si>
    <t>Плата за размещение твердых коммунальных отходов</t>
  </si>
  <si>
    <t>1 14 00000 00 0000 000</t>
  </si>
  <si>
    <t>ДОХОДЫ ОТ ПРОДАЖИ МАТЕРИАЛЬНЫХ И НЕМАТЕРИАЛЬНЫХ АКТИВОВ</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</si>
  <si>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</si>
  <si>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</si>
  <si>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</si>
  <si>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</si>
  <si>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1 17 00000 00 0000 000</t>
  </si>
  <si>
    <t>ПРОЧИЕ НЕНАЛОГОВЫЕ ДОХОДЫ</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</si>
  <si>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</si>
  <si>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</si>
  <si>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</si>
  <si>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</si>
  <si>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</si>
  <si>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</si>
  <si>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</si>
  <si>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</si>
  <si>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t>
  </si>
  <si>
    <t>2 02 20000 00 0000 150</t>
  </si>
  <si>
    <t>Субсидии бюджетам бюджетной системы Российской Федерации</t>
  </si>
  <si>
    <t>2 02 29999 00 0000 150</t>
  </si>
  <si>
    <t>Прочие субсидии</t>
  </si>
  <si>
    <t>2 02 29999 05 0000 150</t>
  </si>
  <si>
    <t>Прочие субсидии бюджетам муниципальных районов в том числе:</t>
  </si>
  <si>
    <t>Субсидии местным бюджетам на реализацию проекта "Народный бюджет" в Курской области</t>
  </si>
  <si>
    <t>Субсидии бюджетам муниципальных районов на мероприятия по внесению в Единый государственный реестр недвижимости сведений о границах муниципальных образований и границах населенных пунктов</t>
  </si>
  <si>
    <t>Субсидии бюджетам муниципальных районов на приобретение горюче-смазочных материалов для обеспечения подвоза обучающихся муниципальных общеобразовательных организаций к месту обучения и обратно</t>
  </si>
  <si>
    <t>Субсидии бюджетам муниципальных районов на дополнительное финансирование мероприятий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</si>
  <si>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Субсидии бюджетам муниципальных районов на софинансирование расходных обязательств муниципальных образований, связанных с организацией отдыха детей в каникулярное время</t>
  </si>
  <si>
    <t>Субсидии местным бюджетам на предоставление мер социальной поддержки работникам муниципальных образовательных организаций</t>
  </si>
  <si>
    <t>2 02 30000 00 0000 150</t>
  </si>
  <si>
    <t>Субвенции бюджетам бюджетной системы Российской Федерации</t>
  </si>
  <si>
    <t>2 02 30013 00 0000 150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</si>
  <si>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</si>
  <si>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2 02 30013 05 0000 150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</si>
  <si>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</si>
  <si>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2 02 30027 00 0000 150</t>
  </si>
  <si>
    <t>Субвенции бюджетам на содержание ребенка в семье опекуна и приемной семье, а также вознаграждение, причитающееся приемному родителю</t>
  </si>
  <si>
    <t>2 02 30027 05 0000 150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</si>
  <si>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</si>
  <si>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2 02 39998 00 0000 150</t>
  </si>
  <si>
    <t>Единая субвенция местным бюджетам</t>
  </si>
  <si>
    <t>2 02 39998 05 0000 150</t>
  </si>
  <si>
    <t>Единая субвенция бюджетам муниципальных районов</t>
  </si>
  <si>
    <t>2 02 39999 00 0000 150</t>
  </si>
  <si>
    <t>Прочие субвенции</t>
  </si>
  <si>
    <t>2 02 39999 05 0000 150</t>
  </si>
  <si>
    <t>Прочие субвенции бюджетам муниципальных районов в том числе:</t>
  </si>
  <si>
    <t>Субвенции бюджетам муниципальных районов на оказание финансовой поддержки общественным организациям ветеранов войны, труда, Вооруженных Сил и правоохранительных органов</t>
  </si>
  <si>
    <t>Субвенции бюджетам муниципальных районов на осуществление отдельных государственных полномочий, связанных с предоставлением социальной поддержки отдельным категориям граждан по обеспечению продовольственными товарами по сниженным ценам и выплатой ежемесячно денежной компенсации</t>
  </si>
  <si>
    <t>Субвенции бюджетам муниципальных районов на содержание работников, осуществляющих переданные государственные полномочия в сфере социальной защиты населения</t>
  </si>
  <si>
    <t>Субвенции бюджетам муниципальных районов для реализации основных общеобразовательных программ в части финансирования расходов на оплату труда работников муниципальных общеобразовательных организаций, расходов на приобретение учебников и учебных пособий, средств обучения, игр, игрушек (за исключением расходов на содержание зданий и оплату коммунальных услуг, осуществляемых из местных бюджетов)</t>
  </si>
  <si>
    <t>Субвенции бюджетам муниципальных районов для реализации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 расходов на приобретение учебных пособий, средств обучения, игр, игрушек (за исключением расходов на содержание зданий и оплату коммунальных услуг, осуществляемых из местных бюджетов)</t>
  </si>
  <si>
    <t>Субвенции бюджетам муниципальных районов на осуществление отдельных государственных полномочий в сфере трудовых отношений</t>
  </si>
  <si>
    <t>Субвенции бюджетам муниципальных районов на осуществление отдельных государственных полномочий по предоставлению работникам муниципальных учреждений культуры мер социальной поддержки</t>
  </si>
  <si>
    <t>Субвенции бюджетам муниципальных районов на содержание работников, осуществляющих отдельные государственные полномочия по предоставлению работникам муниципальных учреждений культуры мер социальной поддержки</t>
  </si>
  <si>
    <t>Субвенции бюджетам муниципальных районов на осуществление отдельных государственных полномочий в сфере архивного дела</t>
  </si>
  <si>
    <t>Субвенции бюджетам муниципальных районов на осуществление отдельных государственных полномочий по организации и обеспечению деятельности административных комиссий</t>
  </si>
  <si>
    <t>Субвенции местным бюджетам на осуществление отдельных государственных полномочий по обеспечению деятельности комиссий по делам несовершеннолетних и защите их прав</t>
  </si>
  <si>
    <t>Субвенции бюджетам муниципальных районов на 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 отопления и  освещения работникам муниципальных образовательных организаций</t>
  </si>
  <si>
    <t xml:space="preserve">Субвенции бюджетам муниципальных районов на содержание работников, осуществляющих переданные государственные полномочия по организации и осуществлению деятельности по опеке и попечительству </t>
  </si>
  <si>
    <t>Субвенции бюджетам муниципальных районов на осуществление отдельных государственных полномочий по расчету и предоставлению дотаций на выравнивание бюджетной обеспеченности поселений</t>
  </si>
  <si>
    <t>Субвенции бюджетам муниципальных районов на выплату ежемесячного пособия на ребенка</t>
  </si>
  <si>
    <t>Субвенции бюджетам муниципальных районов на обеспечение мер социальной поддержки ветеранов труда и тружеников тыла</t>
  </si>
  <si>
    <t>Субвенции бюджетам муниципальных районов на осуществление выплаты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</si>
  <si>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2 02 40000 00 0000 000</t>
  </si>
  <si>
    <t>Иные межбюджетные трансферты</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</si>
  <si>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</si>
  <si>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</si>
  <si>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</si>
  <si>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</si>
  <si>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2 07 05030 05 0000 150</t>
  </si>
  <si>
    <t>ВСЕГО ДОХОДОВ</t>
  </si>
  <si>
    <t>Наименование источников финансирования дефицита бюджета</t>
  </si>
  <si>
    <t>Сумма на 2021 год, руб.</t>
  </si>
  <si>
    <t>Сумма на 2022 год, руб.</t>
  </si>
  <si>
    <t>000 01 00 00 00 00 0000 000</t>
  </si>
  <si>
    <t>Источники внутреннего финансирования дефицитов бюджетов</t>
  </si>
  <si>
    <t>000 01 05 00 00 00 0000 000</t>
  </si>
  <si>
    <t>Изменение остатков средств на счетах по учету средств бюджетов</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</si>
  <si>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</si>
  <si>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</si>
  <si>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</si>
  <si>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</si>
  <si>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</si>
  <si>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</si>
  <si>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000 01 05 02 01 05 0000 510</t>
  </si>
  <si>
    <t>Увеличение прочих остатков денежных средств бюджетов муниципальных районов</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</si>
  <si>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</si>
  <si>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</si>
  <si>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</si>
  <si>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</si>
  <si>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</si>
  <si>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</si>
  <si>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000 01 05 02 01 05 0000 610</t>
  </si>
  <si>
    <t>Уменьшение прочих остатков денежных средств бюджетов муниципальных районов</t>
  </si>
  <si>
    <t>000 01 06 00 00 00 0000 000</t>
  </si>
  <si>
    <t>Иные источники внутреннего финансирования дефицитов бюджетов</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</si>
  <si>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</si>
  <si>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</si>
  <si>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</si>
  <si>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</si>
  <si>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</si>
  <si>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</si>
  <si>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000 01 06 05 02 05 0000 640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</si>
  <si>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</si>
  <si>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000 01 06 05 02 05 5000 640</t>
  </si>
  <si>
    <t>Возврат бюджетных кредитов, предоставленных для частичного покрытия дефицитов бюджетов</t>
  </si>
  <si>
    <t>000 01 06 05 02 05 5004 640</t>
  </si>
  <si>
    <t>Возврат бюджетных кредитов, предоставленных для частичного покрытия дефицитов бюджетов муниципальных образований, возврат которых осуществляется муниципальными образованиями</t>
  </si>
  <si>
    <t>000 01 06 05 00 00 0000 500</t>
  </si>
  <si>
    <t>Предоставление бюджетных кредитов внутри страны в валюте Российской Федерации</t>
  </si>
  <si>
    <t>000 01 06 05 02 00 0000 500</t>
  </si>
  <si>
    <t>Предоставление бюджетных кредитов другим бюджетам бюджетной системы Российской Федерации в валюте Российской Федерации</t>
  </si>
  <si>
    <t xml:space="preserve">000 01 06 05 02 05 0000 540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</si>
  <si>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</si>
  <si>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000 01 06 05 02 05 5000 540</t>
  </si>
  <si>
    <t>Бюджетные кредиты, предоставленные для частичного покрытия дефицитов бюджетов</t>
  </si>
  <si>
    <t>000 01 06 05 02 05 5004 540</t>
  </si>
  <si>
    <t>Бюджетные кредиты, предоставленные для частичного покрытия дефицитов бюджетов муниципальных образований, возврат которых осуществляется муниципальными образованиями</t>
  </si>
  <si>
    <t>Наименование</t>
  </si>
  <si>
    <t>Рз</t>
  </si>
  <si>
    <t>ПР</t>
  </si>
  <si>
    <t>ЦСР</t>
  </si>
  <si>
    <t>ВР</t>
  </si>
  <si>
    <t>ВСЕГО</t>
  </si>
  <si>
    <t>Условно утвержденные расходы</t>
  </si>
  <si>
    <t>Общегосударственные вопросы</t>
  </si>
  <si>
    <t>01</t>
  </si>
  <si>
    <t>00</t>
  </si>
  <si>
    <t>Функционирование высшего должностного лица субъекта Российской Федерации и муниципального образования</t>
  </si>
  <si>
    <t>02</t>
  </si>
  <si>
    <t>Обеспечение функционирования Главы Курского района Курской области</t>
  </si>
  <si>
    <t>71 0 00 00000</t>
  </si>
  <si>
    <t>Глава Курского района Курской области</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</si>
  <si>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</si>
  <si>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</si>
  <si>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</si>
  <si>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</si>
  <si>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</si>
  <si>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</si>
  <si>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контрольно-счетного органа Курского района Курской области</t>
  </si>
  <si>
    <t>74 0 00 00000</t>
  </si>
  <si>
    <t>Руководитель контрольно-счетного органа Курского района Курской области</t>
  </si>
  <si>
    <t>74 1 00 00000</t>
  </si>
  <si>
    <t>74 1 00 С1402</t>
  </si>
  <si>
    <t>100</t>
  </si>
  <si>
    <t>Аппарат контрольно-счетного органа Курского района Курской области</t>
  </si>
  <si>
    <t>74 3 00 00000</t>
  </si>
  <si>
    <t>Осуществление переданных полномочий в сфере внешнего муниципального финансового контроля</t>
  </si>
  <si>
    <t>74 3 00 П1484</t>
  </si>
  <si>
    <t>Обеспечение деятельности Представительного Собрания Курского района Курской области</t>
  </si>
  <si>
    <t>75 0 00 00000</t>
  </si>
  <si>
    <t>Председатель Представительного Собрания Курского района Курской области</t>
  </si>
  <si>
    <t>75 1 00 00000</t>
  </si>
  <si>
    <t>75 1 00 С1402</t>
  </si>
  <si>
    <t>Депутаты Представительного Собрания Курского района Курской области</t>
  </si>
  <si>
    <t>75 2 00 00000</t>
  </si>
  <si>
    <t>75 2 00 С1402</t>
  </si>
  <si>
    <t>Аппарат Представительного Собрания Курского района Курской области</t>
  </si>
  <si>
    <t>75 3 00 00000</t>
  </si>
  <si>
    <t>75 3 00 С1402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</si>
  <si>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</si>
  <si>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</si>
  <si>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«Сохранение и развитие архивного дела в Курском районе Курской области»</t>
  </si>
  <si>
    <t>10 0 00 00000</t>
  </si>
  <si>
    <t>Подпрограмма «Организация хранения, комплектования и использования документов Архивного фонда Курской области и иных архивных документов»</t>
  </si>
  <si>
    <t>10 2 00 00000</t>
  </si>
  <si>
    <t>Основное мероприятие «Осуществление отдельных государственных полномочий Курской области в сфере архивного дела в Курском районе»</t>
  </si>
  <si>
    <t>10 2 01 00000</t>
  </si>
  <si>
    <t>Осуществление отдельных государственных полномочий в сфере архивного дела</t>
  </si>
  <si>
    <t>10 2 01 13360</t>
  </si>
  <si>
    <t>Реализация мероприятий по формированию и содержанию муниципального архива</t>
  </si>
  <si>
    <t>10 2 01 С1438</t>
  </si>
  <si>
    <t>Закупка товаров, работ и услуг для обеспечения государственных (муниципальных) нужд</t>
  </si>
  <si>
    <t>Муниципальная программа «Профилактика правонарушений в Курском районе Курской области»</t>
  </si>
  <si>
    <t>12 0 00 00000</t>
  </si>
  <si>
    <t>Подпрограмма «Управление муниципальной программой и обеспечение условий реализации»</t>
  </si>
  <si>
    <t>12 1 00 00000</t>
  </si>
  <si>
    <t>Основное мероприятие «Обеспечение деятельности комиссии по делам несовершеннолетних и защите их прав»</t>
  </si>
  <si>
    <t>12 1 01 00000</t>
  </si>
  <si>
    <t>Осуществление отдельных государственных полномочий по созданию и обеспечению деятельности комиссий по делам несовершеннолетних и защите их прав</t>
  </si>
  <si>
    <t>12 1 01 13180</t>
  </si>
  <si>
    <t>Обеспечение функционирования Администрации Курского района Курской области</t>
  </si>
  <si>
    <t>73 0 00 00000</t>
  </si>
  <si>
    <t>Обеспечение деятельности Администрации Курского района Курской области</t>
  </si>
  <si>
    <t>73 1 00 00000</t>
  </si>
  <si>
    <t>73 1 00 С1402</t>
  </si>
  <si>
    <t>Осуществление переданных полномочий в сфере внутреннего муниципального финансового контроля</t>
  </si>
  <si>
    <t>73 1 00 П1485</t>
  </si>
  <si>
    <t>Непрограммная деятельность органов местного самоуправления Курского района Курской области</t>
  </si>
  <si>
    <t>77 0 00 00000</t>
  </si>
  <si>
    <t>Непрограммные расходы органов местного самоуправления Курского района Курской области</t>
  </si>
  <si>
    <t>77 2 00 00000</t>
  </si>
  <si>
    <t>Осуществление отдельных государственных полномочий по организации и обеспечению деятельности административных комиссий</t>
  </si>
  <si>
    <t>77 2 00 13480</t>
  </si>
  <si>
    <t>Обеспечение деятельности финансовых, налоговых и таможенных органов и органов финансового (финансово-бюджетного) надзора</t>
  </si>
  <si>
    <t>06</t>
  </si>
  <si>
    <t>Муниципальная программа «Повышение эффективности управления финансами в Курском районе Курской области»</t>
  </si>
  <si>
    <t>14 0 00 00000</t>
  </si>
  <si>
    <t xml:space="preserve">Подпрограмма «Управление муниципальной программой и обеспечение  условий реализации» </t>
  </si>
  <si>
    <t>14 3 00 00000</t>
  </si>
  <si>
    <t>Основное мероприятие «Руководство и управление в сфере установленных функций»</t>
  </si>
  <si>
    <t>14 3 01 00000</t>
  </si>
  <si>
    <t>14 3 01 С1402</t>
  </si>
  <si>
    <t>200</t>
  </si>
  <si>
    <t>Муниципальная программа «Содействие занятости населения Курского района Курской области»</t>
  </si>
  <si>
    <t>17 0 00 00000</t>
  </si>
  <si>
    <t>Подпрограмма «Развитие институтов рынка труда»</t>
  </si>
  <si>
    <t>17 2 00 00000</t>
  </si>
  <si>
    <t>Основное мероприятие «Исполнение переданных государственных полномочий местным бюджетам в сфере трудовых отношений»</t>
  </si>
  <si>
    <t>17 2 01 00000</t>
  </si>
  <si>
    <t>Осуществление отдельных государственных полномочий в сфере трудовых отношений</t>
  </si>
  <si>
    <t>17 2 01 13310</t>
  </si>
  <si>
    <t>Другие общегосударственные вопросы</t>
  </si>
  <si>
    <t>13</t>
  </si>
  <si>
    <t xml:space="preserve">Муниципальная программа «Социальная поддержка граждан Курского района Курской области» </t>
  </si>
  <si>
    <t>02 0 00 00000</t>
  </si>
  <si>
    <t>02 1 00 00000</t>
  </si>
  <si>
    <t>Основное мероприятие «Оказание мер социальной поддержки общественным организациям ветеранов войны, труда, Вооруженных сил и правоохранительных органов»</t>
  </si>
  <si>
    <t>02 1 01 00000</t>
  </si>
  <si>
    <t>Оказание финансовой поддержки общественным организациям ветеранов войны, труда, Вооруженных Сил и правоохранительных органов</t>
  </si>
  <si>
    <t>02 1 01 13200</t>
  </si>
  <si>
    <t>Предоставление субсидий бюджетным, автономным учреждениям и иным некоммерческим организациям</t>
  </si>
  <si>
    <t>600</t>
  </si>
  <si>
    <t>Оказание финансовой поддержки общественным организациям</t>
  </si>
  <si>
    <t>02 1 01 С1470</t>
  </si>
  <si>
    <t>Подпрограмма «Развитие мер социальной поддержки отдельных категорий граждан»</t>
  </si>
  <si>
    <t>02 2 00 00000</t>
  </si>
  <si>
    <t>Основное мероприятие «Обеспечение реализации отдельных мероприятий, направленных на улучшение положения и качества жизни граждан»</t>
  </si>
  <si>
    <t>02 2 06 00000</t>
  </si>
  <si>
    <t>Осуществление мер по улучшению положения и качества жизни граждан</t>
  </si>
  <si>
    <t>02 2 06 С1473</t>
  </si>
  <si>
    <t>Подпрограмма «Улучшение демографической ситуации, совершенствование социальной поддержки семьи и детей»</t>
  </si>
  <si>
    <t>02 3 00 00000</t>
  </si>
  <si>
    <t>Основное мероприятие «Исполнение переданных государственных полномочий местным бюджетам на содержание работников по организации и осуществлению деятельности по опеке и попечительству»</t>
  </si>
  <si>
    <t>02 3 01 00000</t>
  </si>
  <si>
    <t>Содержание работников, осуществляющих переданные государственные полномочия по организации и осуществлению деятельности по опеке и попечительству</t>
  </si>
  <si>
    <t>02 3 01 13170</t>
  </si>
  <si>
    <t>04 0 00 00000</t>
  </si>
  <si>
    <t>Подпрограмма «Проведение муниципальной политики в области имущественных и земельных отношений»</t>
  </si>
  <si>
    <t>04 1 00 00000</t>
  </si>
  <si>
    <t>Основное мероприятие "Изготовление схем расположения земельных участков на кадастровом плане или кадастровой карте соответствующих территорий,  топографической съемки в масштабе 1:500, изготовление межевых планов земельных участков с постановкой на государственный кадастровый учет"</t>
  </si>
  <si>
    <t>04 1 01 00000</t>
  </si>
  <si>
    <t>Мероприятия в области земельных отношений</t>
  </si>
  <si>
    <t>04 1 01 С1468</t>
  </si>
  <si>
    <t>Основное мероприятие "Оценка земельных участков, государственная собственность на которые не разграничена и (или) находящихся в муниципальной собственности на территории Курского района Курской области"</t>
  </si>
  <si>
    <t>04 1 02 00000</t>
  </si>
  <si>
    <t>04 1 02 С1468</t>
  </si>
  <si>
    <t>Основное мероприятие "Услуги по лицензионному обслуживанию программных продуктов в конфигурации: ПП «БарсАренда»</t>
  </si>
  <si>
    <t>04 1 03 00000</t>
  </si>
  <si>
    <t>04 1 03 С1468</t>
  </si>
  <si>
    <t>Основное мероприятие "Изготовление технической документации, необходимой для постановки на государственный кадастровый учет объектов недвижимого имущества, включенных в реестр  муниципальной собственности, для последующей регистрации права муниципальной собственности"</t>
  </si>
  <si>
    <t>04 1 04 00000</t>
  </si>
  <si>
    <t>Мероприятия в области имущественных отношений</t>
  </si>
  <si>
    <t>04 1 04 С1467</t>
  </si>
  <si>
    <t>Муниципальная программа «Развитие муниципальной службы в  Курском районе Курской области»</t>
  </si>
  <si>
    <t>09 0 00 00000</t>
  </si>
  <si>
    <t>Подпрограмма «Реализация мероприятий, направленных на развитие муниципальной службы»</t>
  </si>
  <si>
    <t>09 1 00 00000</t>
  </si>
  <si>
    <r>
      <t>Основное мероприятие</t>
    </r>
    <r>
      <rPr>
        <sz val="14"/>
        <rFont val="Times New Roman"/>
        <family val="1"/>
        <charset val="204"/>
      </rPr>
      <t xml:space="preserve"> </t>
    </r>
    <r>
      <rPr>
        <sz val="14"/>
        <color indexed="8"/>
        <rFont val="Times New Roman"/>
        <family val="1"/>
        <charset val="204"/>
      </rPr>
      <t>«Повышение качества и эффективности муниципального управления»</t>
    </r>
  </si>
  <si>
    <t>09 1 01 00000</t>
  </si>
  <si>
    <t>Выполнение других (прочих) обязательств Курского района Курской области</t>
  </si>
  <si>
    <t>09 1 01 С1404</t>
  </si>
  <si>
    <t>Мероприятия, направленные на развитие муниципальной службы</t>
  </si>
  <si>
    <t>09 1 01 С1437</t>
  </si>
  <si>
    <r>
      <t xml:space="preserve">Реализация </t>
    </r>
    <r>
      <rPr>
        <sz val="14"/>
        <rFont val="Times New Roman"/>
        <family val="1"/>
        <charset val="204"/>
      </rPr>
      <t>государственных</t>
    </r>
    <r>
      <rPr>
        <sz val="14"/>
        <color indexed="8"/>
        <rFont val="Times New Roman"/>
        <family val="1"/>
        <charset val="204"/>
      </rPr>
      <t xml:space="preserve"> функций, связанных с общегосударственным управлением</t>
    </r>
  </si>
  <si>
    <t>76 0 00 00000</t>
  </si>
  <si>
    <t>Выполнение других обязательств Курского района Курской области</t>
  </si>
  <si>
    <t>76 1 00 00000</t>
  </si>
  <si>
    <t>76 1 00 С1404</t>
  </si>
  <si>
    <t>Иные бюджетные ассигнования</t>
  </si>
  <si>
    <t>800</t>
  </si>
  <si>
    <t>Иные межбюджетные трансферты из бюджета Курского района Курской области местным бюджетам поселений, входящих в состав Курского района Курской области   для осуществления переданных полномочий по разработке документов территориального планирования и градостроительного зонирования</t>
  </si>
  <si>
    <t>76 1 00 П1416</t>
  </si>
  <si>
    <t>Межбюджетные трансферты</t>
  </si>
  <si>
    <t>500</t>
  </si>
  <si>
    <t>Расходы на содержание работников, осуществляющих отдельные государственные полномочия, по организации проведения мероприятий по отлову и содержанию безнадзорных животных</t>
  </si>
  <si>
    <t>77 2 00 12712</t>
  </si>
  <si>
    <t>Реализация мероприятий по распространению официальной информации</t>
  </si>
  <si>
    <t>77 2 00 С1439</t>
  </si>
  <si>
    <t xml:space="preserve">Осуществление переданных ополномочий Российской Федерации на государственную регистрацию актов гражданского состояния </t>
  </si>
  <si>
    <t>77 2 00 59300</t>
  </si>
  <si>
    <t>Непрограммные расходы на обеспечение деятельности муниципальных казенных учреждений</t>
  </si>
  <si>
    <t>79 0 00 00000</t>
  </si>
  <si>
    <t>Расходы на обеспечение деятельности муниципальных казенных учреждений, не вошедшие в программные мероприятия</t>
  </si>
  <si>
    <t>79 1 00 00000</t>
  </si>
  <si>
    <t>Расходы на обеспечение деятельности (оказание услуг) муниципальных учреждений</t>
  </si>
  <si>
    <t>79 1 00 С1401</t>
  </si>
  <si>
    <t>09</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</si>
  <si>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Курском районе Курской области»</t>
  </si>
  <si>
    <t>13 0 00 00000</t>
  </si>
  <si>
    <t>Подпрограмма «Снижение рисков и смягчение последствий чрезвычайных ситуаций природного и техногенного характера в Курском районе Курской области»</t>
  </si>
  <si>
    <t>13 2 00 00000</t>
  </si>
  <si>
    <t>Основное мероприятие «Создание на территории Курского района Курской области комплексной системы обеспечения безопасности жизнедеятельности населения Курского района Курской области АПК «Безопасный город»</t>
  </si>
  <si>
    <t>13 2 01 00000</t>
  </si>
  <si>
    <t>Отдельные мероприятия в области гражданской обороны, защиты населения и территорий от чрезвычайных ситуаций, безопасности людей на водных объектах</t>
  </si>
  <si>
    <t>13 2 01 C1460</t>
  </si>
  <si>
    <t>НАЦИОНАЛЬНАЯ ЭКОНОМИКА</t>
  </si>
  <si>
    <t>Общеэкономические вопросы</t>
  </si>
  <si>
    <t>Подпрограмма «Содействие временной занятости отдельных категорий граждан»</t>
  </si>
  <si>
    <t>17 1 00 00000</t>
  </si>
  <si>
    <t>Основное мероприятие «Создание условий развития рынка труда Курского района Курской области»</t>
  </si>
  <si>
    <t>17 1 01 00000</t>
  </si>
  <si>
    <t>Развитие рынка труда, повышение эффективности занятости населения</t>
  </si>
  <si>
    <t>17 1 01 С1436</t>
  </si>
  <si>
    <t>Дорожное хозяйство (дорожные фонды)</t>
  </si>
  <si>
    <t>Муниципальная программа «Развитие транспортной системы, обеспечение перевозки пассажиров в Курском районе Курской области и безопасности дорожного движения в Курском районе Курской области»</t>
  </si>
  <si>
    <t>11 0 00 00000</t>
  </si>
  <si>
    <t>Подпрограмма «Развитие сети автомобильных дорог Курского района Курской области»</t>
  </si>
  <si>
    <t>11 2 00 00000</t>
  </si>
  <si>
    <t>Основное мероприятие «Развитие современной  и эффективной транспортной  инфраструктуры»</t>
  </si>
  <si>
    <t>11 2 01 00000</t>
  </si>
  <si>
    <t>Реализация проекта «Народный бюджет»</t>
  </si>
  <si>
    <t>11 2 01 13604</t>
  </si>
  <si>
    <t>Капитальные вложения в объекты государственной (муниципальной) собственности</t>
  </si>
  <si>
    <t>400</t>
  </si>
  <si>
    <t>Проектирование, строительство (реконструкция), строительный контроль и авторский надзор автомобильных дорог общего пользования местного значения</t>
  </si>
  <si>
    <t>11 2 01 С1423</t>
  </si>
  <si>
    <t>Мероприятия, направленные на реализацию проекта  «Народный бюджет»</t>
  </si>
  <si>
    <t>11 2 01 S3604</t>
  </si>
  <si>
    <t>Основное мероприятие «Повышение технического уровня автомобильных дорог»</t>
  </si>
  <si>
    <t>11 2 02 00000</t>
  </si>
  <si>
    <t>11 2 02 13604</t>
  </si>
  <si>
    <t xml:space="preserve">Капитальный ремонт, ремонт и содержание автомобильных дорог общего пользования местного значения </t>
  </si>
  <si>
    <t>11 2 02 С1424</t>
  </si>
  <si>
    <t>11 2 02 S3604</t>
  </si>
  <si>
    <t>Другие вопросы в области национальной экономики</t>
  </si>
  <si>
    <t xml:space="preserve">Муниципальная программа «Обеспечение доступным и комфортным жильем и коммунальными услугами граждан в Курском районе Курской области» </t>
  </si>
  <si>
    <t>12</t>
  </si>
  <si>
    <t>07 0 00 00000</t>
  </si>
  <si>
    <t xml:space="preserve"> Подпрограмма «Создание условий для обеспечения доступным и комфортным жильем граждан в Курском районе Курской области» </t>
  </si>
  <si>
    <t>07 2 00 00000</t>
  </si>
  <si>
    <t>Основное мероприятие «Мероприятия  по внесению сведений в Единый  государственный реестр недвижимости о границах муниципальных образований и границах населенных пунктов»</t>
  </si>
  <si>
    <t>07 2 03 00000</t>
  </si>
  <si>
    <t>Расходы на мероприятия по внесению в Единый государственный реестр недвижимости сведений о границах муниципальных образований и границах населенных пунктов</t>
  </si>
  <si>
    <t>07 2 03 13600</t>
  </si>
  <si>
    <t>Мероприятия по внесению сведений в Единый государственный реестр недвижимости о границах муниципальных образований и границах населенных пунктов</t>
  </si>
  <si>
    <t>07 2 03 S3600</t>
  </si>
  <si>
    <t>18 0 00 00000</t>
  </si>
  <si>
    <t>Основное мероприятие «Обеспечение благоприятных условий для развития малого и среднего предпринимательства»</t>
  </si>
  <si>
    <t>Обеспечение условий для развития малого и среднего предпринимательства на территории Курского района Курской области</t>
  </si>
  <si>
    <t>Жилищно-коммунальное хозяйство</t>
  </si>
  <si>
    <t>05</t>
  </si>
  <si>
    <t>Жилищное хозяйство</t>
  </si>
  <si>
    <t>Муниципальная программа «Обеспечение доступным и комфортным жильем и коммунальными услугами граждан в Курском районе Курской области»</t>
  </si>
  <si>
    <t xml:space="preserve"> Подпрограмма «Обеспечение качественными услугами ЖКХ населения Курского района Курской области»</t>
  </si>
  <si>
    <t>07 3 00 00000</t>
  </si>
  <si>
    <t>Основное мероприятие «Обеспечение реализации отдельных мероприятий по повышению качества предоставления услуг ЖКХ»</t>
  </si>
  <si>
    <t>07 3 01 00000</t>
  </si>
  <si>
    <t>Мероприятия по капитальному ремонту муниципального жилищного фонда</t>
  </si>
  <si>
    <t>07 3 01 С1430</t>
  </si>
  <si>
    <t>Коммунальное хозяйство</t>
  </si>
  <si>
    <t>Муниципальная программа «Охрана окружающей среды в Курском районе Курской области»</t>
  </si>
  <si>
    <t>06 0 00 00000</t>
  </si>
  <si>
    <t>Подпрограмма «Экология и чистая вода  Курского района Курской области»</t>
  </si>
  <si>
    <t>06 1 00 00000</t>
  </si>
  <si>
    <t>Основное мероприятие «Обеспечение населения экологически чистой питьевой водой»</t>
  </si>
  <si>
    <t>06 1 01 00000</t>
  </si>
  <si>
    <t>Мероприятия по обеспечению населения экологически чистой питьевой водой</t>
  </si>
  <si>
    <t>06 1 01 С1427</t>
  </si>
  <si>
    <t>Мероприятия в области коммунального хозяйства</t>
  </si>
  <si>
    <t>07 3 01 С1431</t>
  </si>
  <si>
    <t>Муниципальная программа «Комплексное развитие сельских территорий Курского района Курской области»</t>
  </si>
  <si>
    <t>16 0 00 00000</t>
  </si>
  <si>
    <t>Подпрограмма «Создание и развитие инфраструктуры на сельских территориях»</t>
  </si>
  <si>
    <t>16 1 00 00000</t>
  </si>
  <si>
    <t>Образование</t>
  </si>
  <si>
    <t>07</t>
  </si>
  <si>
    <t>Дошкольное образование</t>
  </si>
  <si>
    <t>Муниципальная  программа «Развитие образования в Курском районе Курской области»</t>
  </si>
  <si>
    <t>03 0 00 00000</t>
  </si>
  <si>
    <t>Подпрограмма «Развитие дошкольного и общего образования детей»</t>
  </si>
  <si>
    <t>03 2 00 00000</t>
  </si>
  <si>
    <t>Основное мероприятие «Содействие развитию дошкольного образования»</t>
  </si>
  <si>
    <t>03 2 01 00000</t>
  </si>
  <si>
    <t>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 расходов на приобретение учебных пособий, средств обучения, игр, игрушек (за исключением расходов на содержание зданий и оплату коммунальных услуг)</t>
  </si>
  <si>
    <t>03 2 01 13030</t>
  </si>
  <si>
    <t>Основное мероприятие «Социальная поддержка работников образовательных организаций общего и дошкольного образования»</t>
  </si>
  <si>
    <t>03 2 03 00000</t>
  </si>
  <si>
    <t>Предоставление мер социальной поддержки работникам муниципальных образовательных организаций</t>
  </si>
  <si>
    <t>03 2 03 13060</t>
  </si>
  <si>
    <t>Обеспечение предоставления мер социальной поддержки работникам муниципальных образовательных организаций</t>
  </si>
  <si>
    <t>03 2 03 S3060</t>
  </si>
  <si>
    <t>Основное мероприятие «Реализация дошкольных образовательных программ»</t>
  </si>
  <si>
    <t>03 2 05 00000</t>
  </si>
  <si>
    <t>03 2 05 С1401</t>
  </si>
  <si>
    <t xml:space="preserve">Реализация проекта «Народный бюджет» </t>
  </si>
  <si>
    <t>03 2 05 13604</t>
  </si>
  <si>
    <t>Мероприятия, направленные на реализацию проекта «Народный бюджет»</t>
  </si>
  <si>
    <t>03 2 05 S3604</t>
  </si>
  <si>
    <t>Муниципальная программа «Повышение энергоэффективности в Курском районе Курской области»</t>
  </si>
  <si>
    <t>05 0 00 00000</t>
  </si>
  <si>
    <t>Подпрограмма «Энергосбережение и повышение энергетической эффективности в Курском районе Курской области»</t>
  </si>
  <si>
    <t>05 1 00 00000</t>
  </si>
  <si>
    <t>Основное мероприятие «Осуществление мероприятий в области энергосбережения»</t>
  </si>
  <si>
    <t>05 1 01 00000</t>
  </si>
  <si>
    <t>Мероприятия в области энергосбережения</t>
  </si>
  <si>
    <t>05 1 01 С1434</t>
  </si>
  <si>
    <t>Общее образование</t>
  </si>
  <si>
    <t>Муниципальная программа «Развитие образования в Курском районе Курской области»</t>
  </si>
  <si>
    <t>Основное мероприятие «Содействие развитию общего образования»</t>
  </si>
  <si>
    <t>03 2 02 00000</t>
  </si>
  <si>
    <t>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 расходов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</si>
  <si>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03 2 02 13040</t>
  </si>
  <si>
    <t>Основное мероприятие «Реализация основных общеобразовательных программ»</t>
  </si>
  <si>
    <t>03 2 06 00000</t>
  </si>
  <si>
    <t>Выполнение мероприятий по приобретению горюче-смазочных материалов для обеспечения подвоза обучающихся муниципальных общеобразовательных организаций к месту обучения и обратно</t>
  </si>
  <si>
    <t>03 2 06 13080</t>
  </si>
  <si>
    <t>Мероприятия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</si>
  <si>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03 2 06 13090</t>
  </si>
  <si>
    <t>03 2 06 С1401</t>
  </si>
  <si>
    <t>Расходы на мероприятия по организации питания обучающихся муниципальных образовательных организаций</t>
  </si>
  <si>
    <t>03 2 06 С1412</t>
  </si>
  <si>
    <t>03 2 06 13604</t>
  </si>
  <si>
    <t>Реализация мероприятий по приобретению горюче-смазочных материалов для обеспечения подвоза обучающихся муниципальных общеобразовательных организаций к месту обучения и обратно</t>
  </si>
  <si>
    <t>03 2 06 S3080</t>
  </si>
  <si>
    <t>Реализация мероприятий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</si>
  <si>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03 2 06 S3090</t>
  </si>
  <si>
    <t>03 2 06 S3604</t>
  </si>
  <si>
    <t>Региональный проект «Современная школа»</t>
  </si>
  <si>
    <t>03 2 Е1 00000</t>
  </si>
  <si>
    <t>03 2 Е1 51690</t>
  </si>
  <si>
    <t>Региональный проект «Успех каждого ребенка»</t>
  </si>
  <si>
    <t>03 2 Е2 00000</t>
  </si>
  <si>
    <t>03 2 Е2 54910</t>
  </si>
  <si>
    <t>Региональный проект «Цифровая образовательная среда»</t>
  </si>
  <si>
    <t>03 2 Е4 00000</t>
  </si>
  <si>
    <t>03 2 Е4 52100</t>
  </si>
  <si>
    <t>Основное мероприятие «Мероприятия, направленные на предупреждение опасного поведения участников дорожного движения»</t>
  </si>
  <si>
    <t>Обеспечение безопасности дорожного движения на автомобильных дорогах местного значения</t>
  </si>
  <si>
    <t>Подпрограмма «Обеспечение правопорядка на территории Курского района Курской области»</t>
  </si>
  <si>
    <t>12 2 00 00000</t>
  </si>
  <si>
    <t>Основное мероприятие «Обеспечение правопорядка на территории Курского района Курской области»</t>
  </si>
  <si>
    <t>12 2 01 00000</t>
  </si>
  <si>
    <t>Реализация мероприятий направленных на обеспечение правопорядка на территории Курского района Курской области</t>
  </si>
  <si>
    <t>12 2  01 С1435</t>
  </si>
  <si>
    <t>Основное мероприятие «Профилактика наркомании и медико-социальная реабилитация больных наркоманией»</t>
  </si>
  <si>
    <t>12 2 02 00000</t>
  </si>
  <si>
    <t>12 2  02 С1435</t>
  </si>
  <si>
    <t>Основное мероприятие  «Использование спутниковых навигационных технологий и других результатов космической деятельности в интересах развития Курского района Курской области»</t>
  </si>
  <si>
    <t>Дополнительное образование детей</t>
  </si>
  <si>
    <t>Подпрограмма «Развитие дополнительного образования и системы воспитания детей»</t>
  </si>
  <si>
    <t>03 3 00 00000</t>
  </si>
  <si>
    <t>Основное мероприятие "Реализация  образовательных программ дополнительного образования и мероприятия по их развитию"</t>
  </si>
  <si>
    <t>03 3 01 00000</t>
  </si>
  <si>
    <t>03 3 01 С1401</t>
  </si>
  <si>
    <t xml:space="preserve">Реализация проекта "Народный бюджет" </t>
  </si>
  <si>
    <t>03 3 01 13604</t>
  </si>
  <si>
    <t>Мероприятия, направленные на реализацию проекта "Народный бюджет"</t>
  </si>
  <si>
    <t>03 3 01 S3604</t>
  </si>
  <si>
    <t>Основное мероприятие "Социальная поддержка работников образовательных организаций дополнительного образования"</t>
  </si>
  <si>
    <t>03 3 02 00000</t>
  </si>
  <si>
    <t>03 3 02 13060</t>
  </si>
  <si>
    <t>03 3 02 S3060</t>
  </si>
  <si>
    <t>Молодежная политика</t>
  </si>
  <si>
    <t>Муниципальная программа «Повышение эффективности работы с молодежью, организация отдыха и оздоровления детей, молодежи, развитие физической культуры  и спорта в Курском районе  Курской области»</t>
  </si>
  <si>
    <t>08 0 00 00000</t>
  </si>
  <si>
    <t>Подпрограмма «Повышение эффективности реализации молодежной политики»</t>
  </si>
  <si>
    <t>Основное мероприятие "Создание условий для вовлечения молодежи в активную общественную деятельность"</t>
  </si>
  <si>
    <t>Реализация мероприятий в сфере молодежной политики</t>
  </si>
  <si>
    <t>Подпрограмма «Оздоровление и отдых детей»</t>
  </si>
  <si>
    <t>08 4 00 00000</t>
  </si>
  <si>
    <t>Основное мероприятие "Организация оздоровления и отдыха детей Курского района Курской области"</t>
  </si>
  <si>
    <t>08 4 01 00000</t>
  </si>
  <si>
    <t>Организация отдыха детей в каникулярное время</t>
  </si>
  <si>
    <t>08 4 01 13540</t>
  </si>
  <si>
    <t>Мероприятия, связанные с организацией отдыха детей в каникулярное время</t>
  </si>
  <si>
    <t>08 4 01 S3540</t>
  </si>
  <si>
    <t>Социальное обеспечение и иные выплаты населению</t>
  </si>
  <si>
    <t>300</t>
  </si>
  <si>
    <t>Другие вопросы в области образования</t>
  </si>
  <si>
    <t>Подпрограмма «Обеспечение реализации муниципальной программы «Развитие образования в Курском районе Курской области»</t>
  </si>
  <si>
    <t>03 1 00 00000</t>
  </si>
  <si>
    <t>Основное мероприятие «Сопровождение реализации отдельных мероприятий муниципальной программы»</t>
  </si>
  <si>
    <t>03 1 01 00000</t>
  </si>
  <si>
    <t>Содержание работников, осуществляющих переданные государственные полномочия по выплате компенсации части родительской платы</t>
  </si>
  <si>
    <t>03 1 01 13120</t>
  </si>
  <si>
    <t>03 1 01 С1401</t>
  </si>
  <si>
    <t>Основное мероприятие "Руководство и управление в сфере установленных функций"</t>
  </si>
  <si>
    <t>03 1 02 00000</t>
  </si>
  <si>
    <t>03 1 02 С1402</t>
  </si>
  <si>
    <t>12 2 02 С1435</t>
  </si>
  <si>
    <t>Основное мероприятие «Профилактика рецидивной преступности, ресоциализация и социальная адаптация лиц, освободившихся из учреждений исполнения наказания, а также осуждённых к мерам наказания, не связанных с лишением свободы»</t>
  </si>
  <si>
    <t>12 2 03 00000</t>
  </si>
  <si>
    <t>12 2 03 С1435</t>
  </si>
  <si>
    <t>12 2  03 С1435</t>
  </si>
  <si>
    <t>КУЛЬТУРА, КИНЕМАТОГРАФИЯ</t>
  </si>
  <si>
    <t>08</t>
  </si>
  <si>
    <t>Культура</t>
  </si>
  <si>
    <t>Муниципальная программа «Развитие культуры в Курском районе Курской области»</t>
  </si>
  <si>
    <t>01 0 00 00000</t>
  </si>
  <si>
    <t>Подпрограмма «Искусство»</t>
  </si>
  <si>
    <t>01 1 00 00000</t>
  </si>
  <si>
    <t>Основное мероприятие "Создание благоприятных условий для устойчивого развития сферы культуры"</t>
  </si>
  <si>
    <t>01 1 01 00000</t>
  </si>
  <si>
    <t>01 1 01 С1401</t>
  </si>
  <si>
    <t>Подпрограмма «Наследие»</t>
  </si>
  <si>
    <t>01 2 00 00000</t>
  </si>
  <si>
    <t>Основное мероприятие "Развитие библиотечного дела в Курском районе Курской области"</t>
  </si>
  <si>
    <t>01 2 01 00000</t>
  </si>
  <si>
    <t>01 2 01 С1401</t>
  </si>
  <si>
    <t>Другие вопросы в области культуры, кинематографии</t>
  </si>
  <si>
    <t>Подпрограмма «Управление муниципальной программой и обеспечение   условий реализации»</t>
  </si>
  <si>
    <t>01 3 00 00000</t>
  </si>
  <si>
    <t>Основное мероприятие "Организация и поддержка учреждений культуры, искусства и образования в сфере культуры"</t>
  </si>
  <si>
    <t>01 3 01 00000</t>
  </si>
  <si>
    <t>Содержание работников, осуществляющих отдельные государственные полномочия по предоставлению работникам муниципальных учреждений культуры мер социальной поддержки</t>
  </si>
  <si>
    <t>01 3 01 13340</t>
  </si>
  <si>
    <t>01 3 03 00000</t>
  </si>
  <si>
    <t>01 3 03 С1402</t>
  </si>
  <si>
    <t>Здравоохранение</t>
  </si>
  <si>
    <t>Санитарно-эпидемиологическое благополучие</t>
  </si>
  <si>
    <t>77 2 00 12700</t>
  </si>
  <si>
    <t>СОЦИАЛЬНАЯ ПОЛИТИКА</t>
  </si>
  <si>
    <t>Пенсионное обеспечение</t>
  </si>
  <si>
    <t>10</t>
  </si>
  <si>
    <t>Основное мероприятие «Оказание социальной поддержки муниципальным служащим»</t>
  </si>
  <si>
    <t>02 2 05 00000</t>
  </si>
  <si>
    <t>Выплата пенсий за выслугу лет и доплат к пенсиям муниципальных служащих</t>
  </si>
  <si>
    <t>02 2 05 С1445</t>
  </si>
  <si>
    <t>Социальное обеспечение населения</t>
  </si>
  <si>
    <t>Основное мероприятие "Оказание мер социальной поддержки и социальной помощи отдельным категориям граждан"</t>
  </si>
  <si>
    <t>01 3 02 00000</t>
  </si>
  <si>
    <t>Осуществление отдельных государственных полномочий по предоставлению работникам муниципальных учреждений культуры мер социальной поддержки</t>
  </si>
  <si>
    <t>01 3 02 13350</t>
  </si>
  <si>
    <t>Основное мероприятие «Оказание мер социальной поддержки реабилитированным лицам»</t>
  </si>
  <si>
    <t>02 2 02 00000</t>
  </si>
  <si>
    <t>Обеспечение мер социальной поддержки реабилитированных лиц и лиц, признанных пострадавшими от политических репрессий</t>
  </si>
  <si>
    <t>02 2 02 11170</t>
  </si>
  <si>
    <t>Основное мероприятие «Оказание социальной поддержки отдельным категориям граждан по обеспечению продовольственными товарами»</t>
  </si>
  <si>
    <t>02 2 03 00000</t>
  </si>
  <si>
    <t>Предоставление социальной поддержки отдельным категориям граждан по обеспечению продовольственными товарами</t>
  </si>
  <si>
    <t>02 2 03 11180</t>
  </si>
  <si>
    <t>Основное мероприятие «Оказание мер социальной поддержки  ветеранам труда и  труженикам тыла»</t>
  </si>
  <si>
    <t>02 2 04 00000</t>
  </si>
  <si>
    <t>Обеспечение мер социальной поддержки ветеранов  труда</t>
  </si>
  <si>
    <t>02 2 04 13150</t>
  </si>
  <si>
    <t>Обеспечение мер социальной поддержки тружеников тыла</t>
  </si>
  <si>
    <t>02 2 04 13160</t>
  </si>
  <si>
    <t>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 отопления и  освещения работникам муниципальных образовательных организаций</t>
  </si>
  <si>
    <t>03 2 03 13070</t>
  </si>
  <si>
    <t>Основное мероприятие "Социальная поддержка работников образовательных организаций дополнительного образованияя"</t>
  </si>
  <si>
    <t>03 3 02 13070</t>
  </si>
  <si>
    <t>Основное мероприятие «Государственная поддержка молодых семей в улучшении жилищных условий в Курском районе Курской области»</t>
  </si>
  <si>
    <t>07 2 02 00000</t>
  </si>
  <si>
    <t>Реализация мероприятий по обеспечению жильем молодых семей</t>
  </si>
  <si>
    <t>07 2 02 L4970</t>
  </si>
  <si>
    <t>Охрана семьи и детства</t>
  </si>
  <si>
    <t>Подпрограмма «Управление муниципальной программой и обеспечение условий реализации» муниципальной программы «Развитие культуры в Курском районе Курской области на 2015-2019 годы»</t>
  </si>
  <si>
    <t>Основное мероприятие «Обеспечение реализации комплекса мер, направленных на улучшение демографической ситуации в  Курском районе Курской области»</t>
  </si>
  <si>
    <t>02 2 01 00000</t>
  </si>
  <si>
    <t>Ежемесячное пособие на ребенка</t>
  </si>
  <si>
    <t>02 2 01 11130</t>
  </si>
  <si>
    <t xml:space="preserve"> Основное мероприятие «Организация осуществления государственных выплат и пособий гражданам, имеющим детей, детям-сиротам и детям, оставшимся без попечения родителей»</t>
  </si>
  <si>
    <t>02 3 02 00000</t>
  </si>
  <si>
    <t>Содержание ребенка в семье опекуна и приемной семье, а также вознаграждение, причитающееся приемному родителю</t>
  </si>
  <si>
    <t>02 3 02 13190</t>
  </si>
  <si>
    <t>Основное мероприятие "Содействие развитию дошкольного образования"</t>
  </si>
  <si>
    <t>Выплата компенсации части родительской платы</t>
  </si>
  <si>
    <t>03 2 01 13000</t>
  </si>
  <si>
    <t>Другие вопросы в области социальной политики</t>
  </si>
  <si>
    <t>Основное мероприятие «Финансовое обеспечение полномочий, переданных местным бюджетам на содержание работников, в сфере социальной защиты населения»</t>
  </si>
  <si>
    <t>02 1 02 00000</t>
  </si>
  <si>
    <t>Содержание работников, осуществляющих переданные государственные полномочия в сфере социальной защиты</t>
  </si>
  <si>
    <t>02 1 02 13220</t>
  </si>
  <si>
    <t>ФИЗИЧЕСКАЯ КУЛЬТУРА И СПОРТ</t>
  </si>
  <si>
    <t>11</t>
  </si>
  <si>
    <t xml:space="preserve">Физическая культура </t>
  </si>
  <si>
    <t>Подпрограмма «Реализация муниципальной политики в сфере физической культуры и спорта»</t>
  </si>
  <si>
    <t>08 3 00 00000</t>
  </si>
  <si>
    <t>Основное мероприятие «Физическое воспитание, вовлечение населения в занятия физической культурой и массовым спортом, обеспечение организации и проведения физкультурных мероприятий и спортивных мероприятий»</t>
  </si>
  <si>
    <t>08 3 01 00000</t>
  </si>
  <si>
    <t>08 3 01 С1401</t>
  </si>
  <si>
    <t>Массовый спорт</t>
  </si>
  <si>
    <t>08 3 01 С1404</t>
  </si>
  <si>
    <t>Межбюджетные трансферты общего характера бюджетам бюджетной системы Российской Федерации</t>
  </si>
  <si>
    <t>14</t>
  </si>
  <si>
    <t>Дотации на выравнивание бюджетной обеспеченности субъектов Российской Федерации и муниципальных образований</t>
  </si>
  <si>
    <t>Подпрограмма «Эффективная система межбюджетных отношений в Курском районе Курской области»</t>
  </si>
  <si>
    <t>14 2 00 00000</t>
  </si>
  <si>
    <t>Основное мероприятие «Выравнивание бюджетной обеспеченности поселений Курского района Курской области»</t>
  </si>
  <si>
    <t>14 2 01 00000</t>
  </si>
  <si>
    <t>Осуществление отдельных государственных полномочий по расчету и предоставлению дотаций на выравнивание бюджетной обеспеченности поселений</t>
  </si>
  <si>
    <t>14 2 01 13450</t>
  </si>
  <si>
    <t>Реализация государственных функций, связанных с общегосударственным управлением</t>
  </si>
  <si>
    <t>ГРБС</t>
  </si>
  <si>
    <t>РЗ</t>
  </si>
  <si>
    <t>Национальная экономика</t>
  </si>
  <si>
    <t>Социальная политика</t>
  </si>
  <si>
    <t>Физическая культура и спорт</t>
  </si>
  <si>
    <t xml:space="preserve">Представительное Собрание Курского района Курской области </t>
  </si>
  <si>
    <t xml:space="preserve">Отдел социального обеспечения Администрации Курского района Курской области </t>
  </si>
  <si>
    <t xml:space="preserve">Образование </t>
  </si>
  <si>
    <t xml:space="preserve">Подпрограмма «Развитие дополнительного образования и системы воспитания детей»
</t>
  </si>
  <si>
    <t>Культура, кинематография</t>
  </si>
  <si>
    <t>областные</t>
  </si>
  <si>
    <t>НБ</t>
  </si>
  <si>
    <t>00 0 00 00000</t>
  </si>
  <si>
    <t>обл</t>
  </si>
  <si>
    <t>мест</t>
  </si>
  <si>
    <r>
      <t xml:space="preserve">Реализация </t>
    </r>
    <r>
      <rPr>
        <b/>
        <sz val="14"/>
        <rFont val="Times New Roman"/>
        <family val="1"/>
        <charset val="204"/>
      </rPr>
      <t>государственных</t>
    </r>
    <r>
      <rPr>
        <b/>
        <sz val="14"/>
        <color indexed="8"/>
        <rFont val="Times New Roman"/>
        <family val="1"/>
        <charset val="204"/>
      </rPr>
      <t xml:space="preserve"> функций, связанных с общегосударственным управлением</t>
    </r>
  </si>
  <si>
    <t>Осуществление переданных ополномочий Российской Федерации на государственную регистрацию актов гражданского состояния</t>
  </si>
  <si>
    <t>14 2 01 С1466</t>
  </si>
  <si>
    <t xml:space="preserve"> Подпрограмма «Создание условий для обеспечения доступным и комфортным жильем граждан в Курском районе Курской области»</t>
  </si>
  <si>
    <t>Основное мероприятие «Развитие социальной и инженерной инфраструктуры Курского района Курской области»</t>
  </si>
  <si>
    <t>07 2 01 00000</t>
  </si>
  <si>
    <t>Выравнивание бюджетной обеспеченности поселений за счет средств бюджета Курского района Курской области</t>
  </si>
  <si>
    <t>08 2 00 00000</t>
  </si>
  <si>
    <t>08 2 01 00000</t>
  </si>
  <si>
    <t>08 2 01 С1414</t>
  </si>
  <si>
    <t>Муниципальная программа «Управление муниципальным имуществом и  земельными ресурсами в Курском районе Курской области»</t>
  </si>
  <si>
    <t>2 02 25169 00 0000 150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</si>
  <si>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</si>
  <si>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2 02 25169 05 0000 150</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</si>
  <si>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</si>
  <si>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</si>
  <si>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</si>
  <si>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2 02 25210 05 0000 150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</si>
  <si>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</si>
  <si>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2 02 25491 00 0000 150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</si>
  <si>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</si>
  <si>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2 02 25491 05 0000 150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</si>
  <si>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</si>
  <si>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Основное мероприятие «Развитие транспортной инфраструктуры на сельских территориях»</t>
  </si>
  <si>
    <t>16 1 02 00000</t>
  </si>
  <si>
    <t>Мероприятия, направленные на развитие транспортной инфраструктуры на сельских территориях Курского района Курской области</t>
  </si>
  <si>
    <t>02 1 02 13221</t>
  </si>
  <si>
    <t>Содержание работников, осуществляющих отдельные государственные полномочия по назначению и выплате ежемесячной выплаты на детей в возрасте от трех до семи лет включительно</t>
  </si>
  <si>
    <t>02 3 03 00000</t>
  </si>
  <si>
    <t>02 3 03 R3020</t>
  </si>
  <si>
    <t>02 3 03 R3021</t>
  </si>
  <si>
    <t>Ежемесячная денежная выплата на ребенка в возрасте от трех до семи лет включительно</t>
  </si>
  <si>
    <t>Оплата услуг по доставке и пересылке ежемесячной денежной выплаты на ребенка в возрасте от трех до семи лет включительно</t>
  </si>
  <si>
    <t>12 2 01 С1435</t>
  </si>
  <si>
    <t>Реализация мероприятий, направленных на обеспечение правопорядка на территории Курского района Курской области</t>
  </si>
  <si>
    <t>12 2 04 00000</t>
  </si>
  <si>
    <t>12 2 04 С1435</t>
  </si>
  <si>
    <t>12 2 05 00000</t>
  </si>
  <si>
    <t>12 2 05 С1435</t>
  </si>
  <si>
    <t>Подпрограмма "Улучшение демографической ситуации, совершенствование социальной поддержки семьи и детей"</t>
  </si>
  <si>
    <t>Основное мероприятие "Обеспечение реализации комплекса мер, направленных на улучшение демографической ситуации в Курском районе Курской области"</t>
  </si>
  <si>
    <t>Субвенции  бюджетам муниципальных районов на содержание работников, обеспечивающих переданные государственные полномочия по осуществлению  выплаты компенсации части родительской платы за присмотр и уход за детьми, посещающими образовательные организации, реализующих основную общеобразовательную программу дошкольного образования</t>
  </si>
  <si>
    <t>Субвенции  бюджетам муниципальных районов на содержание работников, осуществляющих отдельные государственные полномочия по организации проведения мероприятий по отлову и содержанию безнадзорных животных</t>
  </si>
  <si>
    <t>Субвенции  бюджетам муниципальных районов на осуществление отдельных государственных полномочий по организации проведения мероприятий по отлову и содержанию безнадзорных животных</t>
  </si>
  <si>
    <t>Субвенции бюджетам муниципальных районов на содержание работников, осуществляющих отдельные государственные полномочия по назначению и выплате ежемесячной выплаты на детей в возрасте от трех до семи лет включительно</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</si>
  <si>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</si>
  <si>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Выполнение мероприятий, направленных на внедрение целевой модели цифровой образовательной среды в общеобразовательных организациях</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</si>
  <si>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</si>
  <si>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Организация мероприятий при осуществлении деятельности по обращению с животными без владельцев</t>
  </si>
  <si>
    <t>1 08 07150 01 0000 110</t>
  </si>
  <si>
    <t>Государственная пошлина за выдачу разрешения на установку рекламной конструкции</t>
  </si>
  <si>
    <t>1 13 02065 05 0000 130</t>
  </si>
  <si>
    <t>Доходы, поступающие в порядке возмещения расходов, понесенных в связи с эксплуатацией имущества муниципальных районов</t>
  </si>
  <si>
    <t>1 13 02995 05 0000 130</t>
  </si>
  <si>
    <t>Прочие доходы от компенсации затрат бюджетов муниципальных районов</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</si>
  <si>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</si>
  <si>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</si>
  <si>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</si>
  <si>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</si>
  <si>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</si>
  <si>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</si>
  <si>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Осуществление переданных полномочий Российской Федерации на государственную регистрацию актов гражданского состояния </t>
  </si>
  <si>
    <t>1 08 00000 00 0000 000</t>
  </si>
  <si>
    <t>ГОСУДАРСТВЕННАЯ ПОШЛИНА</t>
  </si>
  <si>
    <t>1 08 07000 01 0000 110</t>
  </si>
  <si>
    <t>Государственная пошлина за государственную регистрацию, а также за совершение прочих юридически значимых действий</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</si>
  <si>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</si>
  <si>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</si>
  <si>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</si>
  <si>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</si>
  <si>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1 13 02060 00 0000 130</t>
  </si>
  <si>
    <t>Доходы, поступающие в порядке возмещения расходов, понесенных в связи с эксплуатацией имущества</t>
  </si>
  <si>
    <t>1 13 02990 00 0000 130</t>
  </si>
  <si>
    <t>Прочие доходы от компенсации затрат государства</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</si>
  <si>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</si>
  <si>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</si>
  <si>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</si>
  <si>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</si>
  <si>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</si>
  <si>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</si>
  <si>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</si>
  <si>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</si>
  <si>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</si>
  <si>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</si>
  <si>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</si>
  <si>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</si>
  <si>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</si>
  <si>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</si>
  <si>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</si>
  <si>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</si>
  <si>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2 02 35302 0 0000 150</t>
  </si>
  <si>
    <t>Субвенции бюджетам муниципальных образований на осуществление ежемесячных выплат на детей в возрасте от трех до семи лет включительно</t>
  </si>
  <si>
    <t>2 02 35302 05 0000 150</t>
  </si>
  <si>
    <t>Субвенции бюджетам муниципальных районов на осуществление ежемесячных выплат на детей в возрасте от трех до семи лет включительно</t>
  </si>
  <si>
    <t>Мероприятия направленные на развитие социальной и инженерной инфраструктуры муниципальных образований Курской области</t>
  </si>
  <si>
    <t>07 2 01 S1500</t>
  </si>
  <si>
    <t>Ежемесячная денежная выплата на ребенка в возрасте от трех до семи лет включительно (с софинансированием расходов из средств резервного фонда Правительства Российской Федерации)</t>
  </si>
  <si>
    <t>02 3 03 R302F</t>
  </si>
  <si>
    <t>Основное мероприятие «Реализация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t>
  </si>
  <si>
    <t>03 2 07 00000</t>
  </si>
  <si>
    <t>Реализация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t>
  </si>
  <si>
    <t>03 2 07 L3040</t>
  </si>
  <si>
    <t>2 02 35303 00 0000 150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</si>
  <si>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</si>
  <si>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2 02 35303 05 0000 150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</si>
  <si>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</si>
  <si>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Источники финансирования дефицита бюджета Курского района Курской области на 2021 год и на плановый период 2022 и 2023 годов</t>
  </si>
  <si>
    <t>Распределение бюджетных ассигнований по разделам, подразделам, целевым статьям (муниципальным программам Курского района Курской области и непрограммным направлениям деятельности), группам видов расходов классификации расходов бюджета Курского района Курской области на 2021 год и на плановый период 2022 и 2023 годов</t>
  </si>
  <si>
    <t>Сумма на 2023 год, руб.</t>
  </si>
  <si>
    <t>Объем межбюджетных трансфертов, получаемых из других бюджетов бюджетной системы Российской Федерации на 2021 год и на плановый период 2022 и 2023 годов</t>
  </si>
  <si>
    <t>01 1 01 13604</t>
  </si>
  <si>
    <t>01 1 01  S3604</t>
  </si>
  <si>
    <t xml:space="preserve">Перечень главных администраторов доходов бюджета Курского района Курской области </t>
  </si>
  <si>
    <t>Наименование главного администратора доходов бюджета муниципального района</t>
  </si>
  <si>
    <t>код главного администратора доходов</t>
  </si>
  <si>
    <t>код доходов местного бюджета</t>
  </si>
  <si>
    <t>1 08 07174 01 0000 110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</si>
  <si>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</si>
  <si>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1 11 01050 05 0000 120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</si>
  <si>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</si>
  <si>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1 11 02085 05 0000 120</t>
  </si>
  <si>
    <t>Доходы от размещения сумм, аккумулируемых в ходе проведения аукционов по продаже акций, находящихся в собственности муниципальных районов</t>
  </si>
  <si>
    <t>1 11 05027 05 0000 120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</si>
  <si>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муниципальных районов</t>
  </si>
  <si>
    <t>1 11 05075 05 0000 120</t>
  </si>
  <si>
    <t>Доходы от сдачи в аренду имущества, составляющего казну муниципальных районов (за исключением земельных участков)</t>
  </si>
  <si>
    <t>1 11 05093 05 0000 120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</si>
  <si>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муниципальных районов</t>
  </si>
  <si>
    <t>1 11 05313 05 0000 120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</si>
  <si>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</si>
  <si>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1 11 05325 05 0000 120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</si>
  <si>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</si>
  <si>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</si>
  <si>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</si>
  <si>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1 11 08050 05 0000 120</t>
  </si>
  <si>
    <t>Средства, получаемые от передачи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</si>
  <si>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1 11 09015 05 0000 120</t>
  </si>
  <si>
    <t>Доходы от распоряжения правами на результаты интеллектуальной деятельности военного, специального и двойного назначения, находящимися в собственности муниципальных районов</t>
  </si>
  <si>
    <t>1 11 09025 05 0000 120</t>
  </si>
  <si>
    <t>Доходы от распоряжения правами на результаты научно-технической деятельности, находящимися в собственности муниципальных районов</t>
  </si>
  <si>
    <t>1 11 09035 05 0000 120</t>
  </si>
  <si>
    <t>Доходы от эксплуатации и использования имущества автомобильных дорог, находящихся в собственности муниципальных районов</t>
  </si>
  <si>
    <t>1 12 04051 05 0000 120</t>
  </si>
  <si>
    <t>Плата за использование лесов, расположенных на землях иных категорий, находящихся в собственности муниципальных районов, в части платы по договору купли-продажи лесных насаждений</t>
  </si>
  <si>
    <t>1 12 04052 05 0000 120</t>
  </si>
  <si>
    <t>Плата за использование лесов, расположенных на землях иных категорий, находящихся в собственности муниципальных районов, в части арендной платы</t>
  </si>
  <si>
    <t>1 12 05050 05 0000 120</t>
  </si>
  <si>
    <t>Плата за пользование водными объектами, находящимися в собственности муниципальных районов</t>
  </si>
  <si>
    <t>1 13 01075 05 0000 130</t>
  </si>
  <si>
    <t>Доходы от оказания информационных услуг органами местного самоуправления муниципальных районов, казенными учреждениями муниципальных районов</t>
  </si>
  <si>
    <t>1 13 01540 05 0000 130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</si>
  <si>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муниципальных районов</t>
  </si>
  <si>
    <t>1 13 01995 05 0000 130</t>
  </si>
  <si>
    <t>Прочие доходы от оказания платных услуг (работ) получателями средств бюджетов муниципальных районов</t>
  </si>
  <si>
    <t>1 14 01050 05 0000 410</t>
  </si>
  <si>
    <t>Доходы от продажи квартир, находящихся в собственности муниципальных районов</t>
  </si>
  <si>
    <t>1 14 02052 05 0000 410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</si>
  <si>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</si>
  <si>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</si>
  <si>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</si>
  <si>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1 14 02058 05 0000 410</t>
  </si>
  <si>
    <t>Доходы от реализации недвижимого имущества бюджетных, автономных учреждений, находящегося в собственности муниципальных районов, в части реализации основных средств</t>
  </si>
  <si>
    <t>1 14 02052 05 0000 440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</si>
  <si>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</si>
  <si>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1 14 02053 05 0000 440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</si>
  <si>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</si>
  <si>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1 14 03050 05 0000 410</t>
  </si>
  <si>
    <t>1 14 03050 05 0000 440</t>
  </si>
  <si>
    <t>1 14 04050 05 0000 420</t>
  </si>
  <si>
    <t>Доходы от продажи нематериальных активов, находящихся в собственности муниципальных районов</t>
  </si>
  <si>
    <t>1 14 06025 05 0000 430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</si>
  <si>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</si>
  <si>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1 14 06045 05 0000 430</t>
  </si>
  <si>
    <t>Доходы от продажи земельных участков, находящихся в собственности муниципальных районов, находящихся в пользовании бюджетных и автономных учреждений</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</si>
  <si>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</si>
  <si>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</si>
  <si>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1 14 06325 05 0000 430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</si>
  <si>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районов</t>
  </si>
  <si>
    <t>1 14 13050 05 0000 410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</si>
  <si>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</si>
  <si>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1 14 14040 05 0000 410</t>
  </si>
  <si>
    <t>1 14 14040 05 0000 440</t>
  </si>
  <si>
    <t>1 15 02050 05 0000 140</t>
  </si>
  <si>
    <t>Платежи, взимаемые органами местного самоуправления (организациями) муниципальных районов за выполнение определенных функций</t>
  </si>
  <si>
    <t>1 15 03050 05 0000 140</t>
  </si>
  <si>
    <t>Сборы за выдачу лицензий органами местного самоуправления муниципальных районов</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</si>
  <si>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</si>
  <si>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</si>
  <si>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1 16 07030 05 0000 140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</si>
  <si>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</si>
  <si>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1 16 07040 05 0000 140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</si>
  <si>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</si>
  <si>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1 16 09040 05 0000 140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</si>
  <si>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</si>
  <si>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</si>
  <si>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</si>
  <si>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1 16 10062 05 0000 140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</si>
  <si>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</si>
  <si>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</si>
  <si>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</si>
  <si>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1 16 10082 05 0000 140</t>
  </si>
  <si>
    <t>Платежи в целях возмещения ущерба при расторжении муниципального контракта, финансируемого за счет средств муниципального дорожного фонда муниципального района, в связи с односторонним отказом исполнителя (подрядчика) от его исполнения</t>
  </si>
  <si>
    <t>1 16 10100 05 0000 140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</si>
  <si>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</si>
  <si>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1 17 01050 05 0000 180</t>
  </si>
  <si>
    <t>Невыясненные поступления, зачисляемые в бюджеты муниципальных районов</t>
  </si>
  <si>
    <t>1 17 14030 05 0000 150</t>
  </si>
  <si>
    <t>Средства самообложения граждан, зачисляемые в бюджеты муниципальных районов</t>
  </si>
  <si>
    <t>1 18 01510 05 0000 150</t>
  </si>
  <si>
    <t>Поступления в бюджеты муниципальных районов по решениям о взыскании средств из иных бюджетов бюджетной системы Российской Федерации</t>
  </si>
  <si>
    <t>1 18 01520 05 0000 150</t>
  </si>
  <si>
    <t>Перечисления из бюджетов муниципальных районов по решениям о взыскании средств, предоставленных из иных бюджетов бюджетной системы Российской Федерации</t>
  </si>
  <si>
    <t>1 18 02500 05 0000 150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</si>
  <si>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</si>
  <si>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2 18 05010 05 0000 150</t>
  </si>
  <si>
    <t>Доходы бюджетов муниципальных районов от возврата бюджетными учреждениями остатков субсидий прошлых лет</t>
  </si>
  <si>
    <t>Представительное Собрание Курского района Курской области</t>
  </si>
  <si>
    <t>Отдел социального обеспечения Администрации Курского района Курской области</t>
  </si>
  <si>
    <t>Безвозмездные поступления*</t>
  </si>
  <si>
    <t>*Главными администраторами доходов, администраторами доходов по группе доходов "2 00 00000 00 0000 000 Безвозмездные поступления" (в части доходов, зачисляемых в бюджет муниципального района) являются уполномоченные органы местного самоуправления, а также созданные ими учреждения, являющиеся получателями указанных средств.</t>
  </si>
  <si>
    <t xml:space="preserve">Перечень главных администраторов источников финансирования дефицита бюджета Курского района Курской области </t>
  </si>
  <si>
    <t>01 00 00 00 00 0000 000</t>
  </si>
  <si>
    <t>01 05 00 00 00 0000 000</t>
  </si>
  <si>
    <t>01 05 00 00 00 0000 500</t>
  </si>
  <si>
    <t>01 05 02 00 00 0000 500</t>
  </si>
  <si>
    <t>01 05 02 01 00 0000 510</t>
  </si>
  <si>
    <t>01 05 02 01 05 0000 510</t>
  </si>
  <si>
    <t>01 05 00 00 00 0000 600</t>
  </si>
  <si>
    <t>01 05 02 00 00 0000 600</t>
  </si>
  <si>
    <t>01 05 02 01 00 0000 610</t>
  </si>
  <si>
    <t>01 05 02 01 05 0000 610</t>
  </si>
  <si>
    <t>01 06 00 00 00 0000 000</t>
  </si>
  <si>
    <t>01 06 05 00 00 0000 000</t>
  </si>
  <si>
    <t>01 06 05 00 00 0000 600</t>
  </si>
  <si>
    <t>01 06 05 02 00 0000 600</t>
  </si>
  <si>
    <t>01 06 05 02 05 0000 640</t>
  </si>
  <si>
    <t>01 06 05 02 05 5000 640</t>
  </si>
  <si>
    <t>01 06 05 02 05 5004 640</t>
  </si>
  <si>
    <t>01 06 05 00 00 0000 500</t>
  </si>
  <si>
    <t>01 06 05 02 00 0000 500</t>
  </si>
  <si>
    <t xml:space="preserve">01 06 05 02 05 0000 540
</t>
  </si>
  <si>
    <t>01 06 05 02 05 5000 540</t>
  </si>
  <si>
    <t>01 06 05 02 05 5004 540</t>
  </si>
  <si>
    <t>1. Привлечение внутренних заимствований</t>
  </si>
  <si>
    <t>№ п/п</t>
  </si>
  <si>
    <t>1.</t>
  </si>
  <si>
    <t>Муниципальные ценные бумаги</t>
  </si>
  <si>
    <t>2.</t>
  </si>
  <si>
    <t>3.</t>
  </si>
  <si>
    <t>Кредиты кредитных организаций</t>
  </si>
  <si>
    <t>Итого</t>
  </si>
  <si>
    <t>2. Погашение внутренних заимствований</t>
  </si>
  <si>
    <t>Наименование кредитора</t>
  </si>
  <si>
    <t>-</t>
  </si>
  <si>
    <t>Исполнение муниципальных гарантий</t>
  </si>
  <si>
    <t>За счет источников финансирования дефицита бюджета</t>
  </si>
  <si>
    <t xml:space="preserve">Верхний предел муниципального внутреннего долга Курского района Курской области </t>
  </si>
  <si>
    <t>руб.</t>
  </si>
  <si>
    <t>Виды долговых обязательств</t>
  </si>
  <si>
    <t>На 1 января 2022 года</t>
  </si>
  <si>
    <t>На 1 января 2023 года</t>
  </si>
  <si>
    <t>Ценные бумаги муниципального образования</t>
  </si>
  <si>
    <t>Бюджетные кредиты, привлеченные в местный бюджет от других бюджетов бюджетной системы Российской Федерации</t>
  </si>
  <si>
    <t>Кредиты, полученные муниципальным образованием от кредитных организаций</t>
  </si>
  <si>
    <t>4.</t>
  </si>
  <si>
    <t>Муниципальные гарантии муниципального образования</t>
  </si>
  <si>
    <t>5.</t>
  </si>
  <si>
    <t>Верхний предел муниципального долга</t>
  </si>
  <si>
    <t>в том числе верхний предел долга по муниципальным гарантиям</t>
  </si>
  <si>
    <t>Местные бюджеты</t>
  </si>
  <si>
    <t>Итого Курский район</t>
  </si>
  <si>
    <t>Бесединский сельсовет</t>
  </si>
  <si>
    <t>Брежневский сельсовет</t>
  </si>
  <si>
    <t>Винниковский сельсовет</t>
  </si>
  <si>
    <t xml:space="preserve">Ворошневский сельсовет </t>
  </si>
  <si>
    <t>Камышинский сельсовет</t>
  </si>
  <si>
    <t>Клюквинский сельсовет</t>
  </si>
  <si>
    <t>Лебяженский сельсовет</t>
  </si>
  <si>
    <t>Моковский сельсовет</t>
  </si>
  <si>
    <t>Нижнемедведицкий сельсовет</t>
  </si>
  <si>
    <t>Новопоселеновский сельсовет</t>
  </si>
  <si>
    <t>Ноздрачевский сельсовет</t>
  </si>
  <si>
    <t>Пашковский сельсовет</t>
  </si>
  <si>
    <t>Полевской сельсовет</t>
  </si>
  <si>
    <t>Полянский сельсовет</t>
  </si>
  <si>
    <t>Рышковский сельсовет</t>
  </si>
  <si>
    <t>Шумаковский сельсовет</t>
  </si>
  <si>
    <t>Щетинский сельсовет</t>
  </si>
  <si>
    <t>Наименование сельсовета</t>
  </si>
  <si>
    <t>Брежневский  сельсовет</t>
  </si>
  <si>
    <t>Ворошневский  сельсовет</t>
  </si>
  <si>
    <t>Клюквинский  сельсовет</t>
  </si>
  <si>
    <t>Лебяженский  сельсовет</t>
  </si>
  <si>
    <t>Новопоселеновскийсельсовет</t>
  </si>
  <si>
    <t>Всего</t>
  </si>
  <si>
    <t>от ___________ г. № ______</t>
  </si>
  <si>
    <t xml:space="preserve">Методика расчета
 иных межбюджетных трансфертов из бюджета Курского района Курской области местным бюджетам поселений, входящих в состав Курского района Курской области для осуществления переданных полномочий по утверждению генеральных планов сельских поселений Курского района Курской области, правил землепользования и застройки сельских поселений Курского района Курской области
</t>
  </si>
  <si>
    <t>Объем привлечения средств в 2021 году (рублей)</t>
  </si>
  <si>
    <t>Предельный срок погашения долговых обязательств</t>
  </si>
  <si>
    <t>Объем привлечения средств в 2022 году (рублей)</t>
  </si>
  <si>
    <t>Бюджетные кредиты от других бюджетов бюджетной системы Российской Федерации всего, в том числе:</t>
  </si>
  <si>
    <t>Объем погашения средств в 2021 году (рублей)</t>
  </si>
  <si>
    <t>Объем погашения средств в 2022 году (рублей)</t>
  </si>
  <si>
    <t>Направление (цель) гарантирования</t>
  </si>
  <si>
    <t>Объем гарантий, рублей</t>
  </si>
  <si>
    <t>Наименование принципала</t>
  </si>
  <si>
    <t>Наличие (отсутствие) права регрессного требования</t>
  </si>
  <si>
    <t>Срок действия гарантии</t>
  </si>
  <si>
    <t>Объем бюджетных ассигнований на исполнение гарантий по возможным гарантийным случаям в 2022 году, рублей</t>
  </si>
  <si>
    <t>За счет расходов бюджета</t>
  </si>
  <si>
    <t>Объем бюджетных ассигнований на исполнение гарантий по возможным гарантийным случаям, рублей</t>
  </si>
  <si>
    <t>1 17 15000 00 0000 150</t>
  </si>
  <si>
    <t>Инициативные платежи</t>
  </si>
  <si>
    <t>ОХРАНА ОКРУЖАЮЩЕЙ СРЕДЫ</t>
  </si>
  <si>
    <t>Другие вопросы в области охраны окружающей среды</t>
  </si>
  <si>
    <t>06 2 00 00000</t>
  </si>
  <si>
    <t>06 2 01 00000</t>
  </si>
  <si>
    <t>Мероприятия по охране окружающей среды в границах Курского района Курской области</t>
  </si>
  <si>
    <t>06 2 01 С1469</t>
  </si>
  <si>
    <t>09 1 01 С1455</t>
  </si>
  <si>
    <t>Мероприятия, направленные на диспансеризацию муниципальных служащих</t>
  </si>
  <si>
    <t>09 1 01 С2002</t>
  </si>
  <si>
    <t>Обеспечение мероприятий, связанных с профилактикой и устранением последствий коронавирусной инфекции</t>
  </si>
  <si>
    <t>Распределение дотаций на выравнивание бюджетной обеспеченности поселений Курского района Курской области за счет средств бюджета Курского района Курской области на 2021 год и на плановый период 2022 и 2023 годов</t>
  </si>
  <si>
    <t>Муниципальная программа «Развитие малого и среднего предпринимательства в Курском районе Курской области»</t>
  </si>
  <si>
    <t>16 1 02 L3720</t>
  </si>
  <si>
    <t>12 2 06 00000</t>
  </si>
  <si>
    <t>12 2 06 С1459</t>
  </si>
  <si>
    <t>1 17 15030 05 0000 150</t>
  </si>
  <si>
    <t>Инициативные платежи, зачисляемые в бюджеты муниципальных районов</t>
  </si>
  <si>
    <t>18 0 01 00000</t>
  </si>
  <si>
    <t>18 0 01 С1405</t>
  </si>
  <si>
    <t>Распределение бюджетных ассигнований по целевым статьям (муниципальным программам Курского района Курской области и непрограммным направлениям деятельности), группам видов расходов классификации расходов бюджета Курского района Курской области на 2021 год и на плановый период 2022 и 2023 годов</t>
  </si>
  <si>
    <t>Программа муниципальных внутренних заимствований Курского района Курской области на 2021 год</t>
  </si>
  <si>
    <t>Программа муниципальных гарантий Курского района Курской области на 2021 год</t>
  </si>
  <si>
    <t>1.2 Общий объем бюджетных ассигнований, предусмотренных на исполнение муниципальных гарантий Курского района Курской области по возможным гарантийным случаям, в 2021 году</t>
  </si>
  <si>
    <t>Программа муниципальных внутренних заимствований Курского района Курской области на плановый период 2022 и 2023 годов</t>
  </si>
  <si>
    <t>Объем привлечения средств в 2023 году (рублей)</t>
  </si>
  <si>
    <t>Объем погашения средств в 2023 году (рублей)</t>
  </si>
  <si>
    <t>1.1 Перечень подлежащих предоставлению муниципальных гарантий Курского района Курской области в 2021 году</t>
  </si>
  <si>
    <t>1.1 Перечень подлежащих предоставлению муниципальных гарантий Курского района Курской области в 2022-2023 годах</t>
  </si>
  <si>
    <t>1.2 Общий объем бюджетных ассигнований, предусмотренных на исполнение муниципальных гарантий Курского района Курской области по возможным гарантийным случаям, в 2022-2023 годах</t>
  </si>
  <si>
    <t>Объем бюджетных ассигнований на исполнение гарантий по возможным гарантийным случаям в 2023 году, рублей</t>
  </si>
  <si>
    <t>На 1 января 2024 года</t>
  </si>
  <si>
    <t xml:space="preserve">    Приложение № 3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</si>
  <si>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14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</si>
  <si>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15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t>
  </si>
  <si>
    <t>к Решению Представительного Собрания Курского района Курской области</t>
  </si>
  <si>
    <t>Приложение № 16</t>
  </si>
  <si>
    <t>"О бюджете Курского района Курской области на 2021 год и на плановый период 2022 и 2023 годов"</t>
  </si>
  <si>
    <t xml:space="preserve">    Приложение № 5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</si>
  <si>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2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</si>
  <si>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4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t>
  </si>
  <si>
    <t xml:space="preserve">    Приложение № 6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</si>
  <si>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7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</si>
  <si>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Приложение № 8</t>
  </si>
  <si>
    <t>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t>
  </si>
  <si>
    <t>Приложение № 9</t>
  </si>
  <si>
    <t>Приложение № 10</t>
  </si>
  <si>
    <t>к Решению Представительного Собрания                                                                                 Курского района Курской области                                                                      от _____________ № ________                                                                                             "О бюджете Курского района Курской области на 2021 год и на плановый период 2022 и 2023 годов"</t>
  </si>
  <si>
    <t>Приложение № 11</t>
  </si>
  <si>
    <t xml:space="preserve">    Приложение № 12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    </t>
  </si>
  <si>
    <t xml:space="preserve">    Приложение № 13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t>
  </si>
  <si>
    <t xml:space="preserve"> Приложение № 17                                                                                                                                                                                                                                                                                                                                                                                                                                                                                                                                               к Решению Представительного Собрания                                                                                                        Курского района Курской области                                                                                                                                                                                                                              от _____________ г. № _________                                                                                                         "О бюджете Курского района Курской области на 2021 год и на плановый период 2022 и 2023 годов"</t>
  </si>
  <si>
    <t>1 11 02033 05 0000 120</t>
  </si>
  <si>
    <t>Доходы от размещения временно свободных средств бюджетов муниципальных районов</t>
  </si>
  <si>
    <t>Средства от распоряжения и реализации выморочного имущества, обращенного в собственность муниципальных районов (в части реализации основных средств по указанному имуществу)</t>
  </si>
  <si>
    <t>Средства от распоряжения и реализации выморочного имущества, обращенного в собственность муниципальных районов (в части реализации материальных запасов по указанному имуществу)</t>
  </si>
  <si>
    <t>Денежные средства, полученные от реализации иного имущества, обращенного в собственность муниципального района, подлежащие зачислению в бюджет муниципального района (в части реализации основных средств по указанному имуществу)</t>
  </si>
  <si>
    <t>Денежные средства, полученные от реализации иного имущества, обращенного в собственность муниципального района, подлежащие зачислению в бюджет муниципального района (в части реализации материальных запасов по указанному имуществу)</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</si>
  <si>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</si>
  <si>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</si>
  <si>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</si>
  <si>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</si>
  <si>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</si>
  <si>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</si>
  <si>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1 17 15030 05 0000 150 </t>
  </si>
  <si>
    <t xml:space="preserve">Приложение № 1                                                                                                     к Решению Представительного Собрания Курского района Курской области                                                                                                                                                                                                                              от _____________  №________                                                               "О бюджете Курского района Курской области на 2021 год и на плановый период 2022 и 2023 годов"                                                                  </t>
  </si>
  <si>
    <t>Основное мероприятие «Ликвидация отходов, скапливающихся на несанкционированных свалках на территории Курского района Курской области»</t>
  </si>
  <si>
    <t>Основное мероприятие «Развитие инженерной инфраструктуры на сельских территориях»</t>
  </si>
  <si>
    <t>16 1 01 00000</t>
  </si>
  <si>
    <t>Создание условий для развития социальной и инженерной инфраструктуры муниципальных образований</t>
  </si>
  <si>
    <t>16 1 01 С1417</t>
  </si>
  <si>
    <t>Подпрограмма "Регулирование качества окружающей среды на территории Курского района Курской области"</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</si>
  <si>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</si>
  <si>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</si>
  <si>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</si>
  <si>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</si>
  <si>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Прогнозируемое поступление доходов в бюджет Курского района Курской области на 2021 год и  на плановый период 2022 и 2023 годов</t>
  </si>
  <si>
    <t>Ведомственная структура расходов бюджета Курского района Курской области на 2021 год и плановый период 2022 и 2023 годов</t>
  </si>
  <si>
    <t>Программа муниципальных гарантий Курского района Курской области на  плановый период 2022 и 2023 годов</t>
  </si>
  <si>
    <t xml:space="preserve">          1. Общий объем иных межбюджетных трансфертов на очередной финансовый год, предоставляемых бюджетам муниципальных образований  поселений, входящих в состав Курского района Курской области  из бюджета  Курского района Курской области для осуществления переданных полномочий по утверждению генеральных планов сельских поселений Курского района, правил землепользования и застройки, утверждению подготовленной на основе генеральных планов сельских поселений Курского района документации по планировке территории, как сумма иных межбюджетных трансфертов, исчисленная по 17 муниципальным образованиям поселений (муниципальное образование "Бесединский сельсовет" Курского района Курской области, муниципальное образование "Брежневский сельсовет" Курского района Курской области, муниципальное образование "Ворошневский сельсовет" Курского района Курской области, муниципальное образование "Винниковский сельсовет" Курского района Курской области, муниципальное образование "Камышинский сельсовет" Курского района Курской области, муниципальное образование "Клюквинский сельсовет" Курского района Курской области,муниципальное образование "Лебяженский сельсовет" Курского района Курской области,  муниципальное образование "Моковский сельсовет" Курского района Курской области, муниципальное образование "Нижнемедведицкий сельсовет" Курского района Курской области, муниципальное образование "Новопоселеновский сельсовет" Курского района Курской области, муниципальное образование "Ноздрачевский сельсовет" Курского района Курской области, муниципальное образование "Пашковский сельсовет" Курского района Курской области, муниципальное образование "Полевской сельсовет" Курского района Курской области, муниципальное образование "Полянский сельсовет" Курского района Курской области, муниципальное образование "Рышковский сельсовет" Курского района Курской области, муниципальное образование "Шумаковский сельсовет" Курского района Курской области, муниципальное образование "Щетинский сельсовет" Курского района Курской области , входящих в состав Курского района  Курской области, в соответствии с решением Представительного  Собрания Курского района Курской области  «О передаче осуществления части полномочий по вопросам местного значения органам местного самоуправления поселений Курского района Курской области».
V = sum(n)Vj,
где:
V - общий объем иных межбюджетных трансфертов местным бюджетам поселений, входящих в состав Курского района  Курской области;
n - количество муниципальных образований поселений входящих в состав Курского района  Курской области;
Vj - объем иных межбюджетных трансфертов отдельному муниципальному образованию поселений, входящих в состав Курского района Курской области.
          2. Объем иных межбюджетных трансфертов отдельному муниципальному образованию поселению Курского района Курской области  рассчитан по данным, полученным от Администраций муниципальных образований поселений Курского района Курской области.
          Общий объем финансовых средств устанавливается в размере 680 000,00 рублей.
          Расчет осуществляется в рублях.
</t>
  </si>
  <si>
    <t>Распределение иных межбюджетных трансфертов из бюджета Курского района Курской области бюджетам поселений, входящих в состав Курского района Курской области   для осуществления переданных полномочий по утверждению генеральных планов сельских поселений Курского района Курской области, правил землепользования и застройки сельских поселений Курского района Курской области на 2021 год и на плановый период 2022 и 2023 годов</t>
  </si>
  <si>
    <t>Распределение дотаций на выравнивание бюджетной обеспеченности поселений Курского района Курской области за счет субвенции муниципальному району «Курский район» на осуществление отдельных государственных полномочий Курской области в соответствии с Законом Курской области от 4 сентября 2008 года № 57-ЗКО «О наделении органов местного самоуправления муниципальных районов Курской области отдельными государственными полномочиями Курской области по расчету и предоставлению дотаций на выравнивание бюджетной обеспеченности городских и сельских поселений за счет средств областного бюджета» на 2021 год и на плановый период 2022 и 2023 годов</t>
  </si>
</sst>
</file>

<file path=xl/styles.xml><?xml version="1.0" encoding="utf-8"?>
<styleSheet xmlns="http://schemas.openxmlformats.org/spreadsheetml/2006/main">
  <numFmts count="3">
    <numFmt numFmtId="172" formatCode="#,##0.0"/>
    <numFmt numFmtId="173" formatCode="#,##0.000"/>
    <numFmt numFmtId="174" formatCode="000000"/>
  </numFmts>
  <fonts count="29">
    <font>
      <sz val="10"/>
      <name val="Arial"/>
      <family val="2"/>
      <charset val="204"/>
    </font>
    <font>
      <sz val="8"/>
      <color indexed="8"/>
      <name val="Calibri"/>
      <family val="2"/>
      <charset val="204"/>
    </font>
    <font>
      <sz val="11"/>
      <color indexed="8"/>
      <name val="Calibri"/>
      <family val="2"/>
      <charset val="204"/>
    </font>
    <font>
      <sz val="11"/>
      <color indexed="8"/>
      <name val="Times New Roman"/>
      <family val="1"/>
      <charset val="204"/>
    </font>
    <font>
      <sz val="12"/>
      <color indexed="8"/>
      <name val="Times New Roman"/>
      <family val="1"/>
      <charset val="204"/>
    </font>
    <font>
      <b/>
      <sz val="12"/>
      <color indexed="8"/>
      <name val="Times New Roman"/>
      <family val="1"/>
      <charset val="204"/>
    </font>
    <font>
      <sz val="11"/>
      <name val="Times New Roman"/>
      <family val="1"/>
      <charset val="204"/>
    </font>
    <font>
      <sz val="16"/>
      <color indexed="8"/>
      <name val="Times New Roman"/>
      <family val="1"/>
      <charset val="204"/>
    </font>
    <font>
      <sz val="13"/>
      <color indexed="8"/>
      <name val="Times New Roman"/>
      <family val="1"/>
      <charset val="204"/>
    </font>
    <font>
      <b/>
      <sz val="18"/>
      <name val="Times New Roman"/>
      <family val="1"/>
      <charset val="204"/>
    </font>
    <font>
      <b/>
      <sz val="14"/>
      <name val="Times New Roman"/>
      <family val="1"/>
      <charset val="204"/>
    </font>
    <font>
      <b/>
      <sz val="12"/>
      <name val="Times New Roman"/>
      <family val="1"/>
      <charset val="204"/>
    </font>
    <font>
      <b/>
      <sz val="11"/>
      <color indexed="8"/>
      <name val="Times New Roman"/>
      <family val="1"/>
      <charset val="204"/>
    </font>
    <font>
      <sz val="12"/>
      <name val="Times New Roman"/>
      <family val="1"/>
      <charset val="204"/>
    </font>
    <font>
      <b/>
      <sz val="14"/>
      <color indexed="8"/>
      <name val="Times New Roman"/>
      <family val="1"/>
      <charset val="204"/>
    </font>
    <font>
      <sz val="14"/>
      <color indexed="8"/>
      <name val="Times New Roman"/>
      <family val="1"/>
      <charset val="204"/>
    </font>
    <font>
      <sz val="14"/>
      <name val="Times New Roman"/>
      <family val="1"/>
      <charset val="204"/>
    </font>
    <font>
      <b/>
      <sz val="11"/>
      <color indexed="8"/>
      <name val="Calibri"/>
      <family val="2"/>
      <charset val="204"/>
    </font>
    <font>
      <b/>
      <sz val="11"/>
      <color indexed="10"/>
      <name val="Calibri"/>
      <family val="2"/>
      <charset val="204"/>
    </font>
    <font>
      <sz val="11"/>
      <name val="Calibri"/>
      <family val="2"/>
      <charset val="204"/>
    </font>
    <font>
      <sz val="11"/>
      <color indexed="10"/>
      <name val="Calibri"/>
      <family val="2"/>
      <charset val="204"/>
    </font>
    <font>
      <sz val="12"/>
      <color indexed="8"/>
      <name val="Calibri"/>
      <family val="2"/>
      <charset val="204"/>
    </font>
    <font>
      <i/>
      <sz val="11"/>
      <color indexed="8"/>
      <name val="Calibri"/>
      <family val="2"/>
      <charset val="204"/>
    </font>
    <font>
      <i/>
      <sz val="11"/>
      <color indexed="10"/>
      <name val="Calibri"/>
      <family val="2"/>
      <charset val="204"/>
    </font>
    <font>
      <sz val="14"/>
      <color indexed="8"/>
      <name val="Calibri"/>
      <family val="2"/>
      <charset val="204"/>
    </font>
    <font>
      <b/>
      <sz val="14"/>
      <name val="Calibri"/>
      <family val="2"/>
      <charset val="204"/>
    </font>
    <font>
      <b/>
      <sz val="16"/>
      <color indexed="8"/>
      <name val="Times New Roman"/>
      <family val="1"/>
      <charset val="204"/>
    </font>
    <font>
      <sz val="10"/>
      <name val="Times New Roman"/>
      <family val="1"/>
      <charset val="204"/>
    </font>
    <font>
      <sz val="10"/>
      <color indexed="8"/>
      <name val="Times New Roman"/>
      <family val="1"/>
      <charset val="204"/>
    </font>
  </fonts>
  <fills count="7">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8"/>
      </right>
      <top style="medium">
        <color indexed="64"/>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right/>
      <top style="thin">
        <color indexed="8"/>
      </top>
      <bottom style="medium">
        <color indexed="64"/>
      </bottom>
      <diagonal/>
    </border>
    <border>
      <left/>
      <right/>
      <top style="thin">
        <color indexed="8"/>
      </top>
      <bottom style="thin">
        <color indexed="8"/>
      </bottom>
      <diagonal/>
    </border>
    <border>
      <left/>
      <right style="thin">
        <color indexed="8"/>
      </right>
      <top style="medium">
        <color indexed="64"/>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2" fillId="0" borderId="0"/>
    <xf numFmtId="0" fontId="1" fillId="0" borderId="0"/>
    <xf numFmtId="0" fontId="1" fillId="0" borderId="0"/>
    <xf numFmtId="0" fontId="1" fillId="0" borderId="0"/>
  </cellStyleXfs>
  <cellXfs count="451">
    <xf numFmtId="0" fontId="0" fillId="0" borderId="0" xfId="0"/>
    <xf numFmtId="0" fontId="3" fillId="0" borderId="0" xfId="1" applyFont="1" applyFill="1"/>
    <xf numFmtId="0" fontId="4" fillId="0" borderId="0" xfId="1" applyFont="1" applyFill="1"/>
    <xf numFmtId="0" fontId="6" fillId="0" borderId="0" xfId="1" applyFont="1" applyFill="1" applyAlignment="1">
      <alignment horizontal="left" vertical="top"/>
    </xf>
    <xf numFmtId="0" fontId="6" fillId="0" borderId="0" xfId="1" applyFont="1" applyFill="1" applyAlignment="1">
      <alignment horizontal="left" vertical="center"/>
    </xf>
    <xf numFmtId="0" fontId="7" fillId="2" borderId="0" xfId="1" applyFont="1" applyFill="1"/>
    <xf numFmtId="0" fontId="3" fillId="2" borderId="0" xfId="1" applyFont="1" applyFill="1"/>
    <xf numFmtId="0" fontId="3" fillId="0" borderId="0" xfId="1" applyFont="1" applyFill="1" applyAlignment="1">
      <alignment vertical="top" wrapText="1"/>
    </xf>
    <xf numFmtId="0" fontId="10"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7" fillId="2" borderId="0" xfId="1" applyFont="1" applyFill="1" applyBorder="1"/>
    <xf numFmtId="0" fontId="4" fillId="2" borderId="0" xfId="1" applyFont="1" applyFill="1"/>
    <xf numFmtId="0" fontId="12" fillId="0" borderId="0" xfId="1" applyFont="1" applyFill="1" applyAlignment="1">
      <alignment horizontal="center" vertical="center"/>
    </xf>
    <xf numFmtId="4" fontId="4" fillId="0" borderId="0" xfId="1" applyNumberFormat="1" applyFont="1" applyFill="1"/>
    <xf numFmtId="0" fontId="5" fillId="0" borderId="0" xfId="1" applyFont="1" applyFill="1"/>
    <xf numFmtId="0" fontId="7" fillId="2" borderId="0" xfId="1" applyFont="1" applyFill="1" applyAlignment="1">
      <alignment horizontal="center" vertical="center"/>
    </xf>
    <xf numFmtId="0" fontId="3" fillId="0" borderId="0" xfId="1" applyFont="1"/>
    <xf numFmtId="4" fontId="3" fillId="0" borderId="0" xfId="1" applyNumberFormat="1" applyFont="1"/>
    <xf numFmtId="0" fontId="3" fillId="0" borderId="0" xfId="1" applyFont="1" applyAlignment="1">
      <alignment vertical="top" wrapText="1"/>
    </xf>
    <xf numFmtId="0" fontId="3" fillId="0" borderId="0" xfId="1" applyFont="1" applyAlignment="1">
      <alignment horizontal="center" wrapText="1"/>
    </xf>
    <xf numFmtId="4" fontId="3" fillId="0" borderId="0" xfId="1" applyNumberFormat="1" applyFont="1" applyAlignment="1">
      <alignment horizontal="center" wrapText="1"/>
    </xf>
    <xf numFmtId="0" fontId="14" fillId="0" borderId="0" xfId="1" applyFont="1" applyBorder="1" applyAlignment="1">
      <alignment horizontal="center" wrapText="1"/>
    </xf>
    <xf numFmtId="4" fontId="14" fillId="0" borderId="0" xfId="1" applyNumberFormat="1" applyFont="1" applyBorder="1" applyAlignment="1">
      <alignment horizontal="center" wrapText="1"/>
    </xf>
    <xf numFmtId="0" fontId="12" fillId="0" borderId="0" xfId="1" applyFont="1" applyAlignment="1">
      <alignment vertical="center"/>
    </xf>
    <xf numFmtId="0" fontId="12" fillId="0" borderId="0" xfId="1" applyFont="1"/>
    <xf numFmtId="49" fontId="4" fillId="0" borderId="0" xfId="1" applyNumberFormat="1" applyFont="1" applyFill="1"/>
    <xf numFmtId="49" fontId="4" fillId="0" borderId="0" xfId="1" applyNumberFormat="1" applyFont="1" applyFill="1" applyAlignment="1">
      <alignment horizontal="center" vertical="top"/>
    </xf>
    <xf numFmtId="49" fontId="4" fillId="0" borderId="0" xfId="1" applyNumberFormat="1" applyFont="1" applyFill="1" applyAlignment="1">
      <alignment horizontal="center"/>
    </xf>
    <xf numFmtId="172" fontId="4" fillId="0" borderId="0" xfId="1" applyNumberFormat="1" applyFont="1" applyFill="1"/>
    <xf numFmtId="0" fontId="3" fillId="0" borderId="0" xfId="1" applyFont="1" applyFill="1" applyBorder="1" applyAlignment="1">
      <alignment horizontal="center" vertical="center" wrapText="1"/>
    </xf>
    <xf numFmtId="49" fontId="4" fillId="0" borderId="0" xfId="1" applyNumberFormat="1" applyFont="1" applyFill="1" applyAlignment="1">
      <alignment horizontal="center" wrapText="1"/>
    </xf>
    <xf numFmtId="0" fontId="12" fillId="0" borderId="0" xfId="1" applyFont="1" applyFill="1" applyAlignment="1">
      <alignment vertical="center"/>
    </xf>
    <xf numFmtId="173" fontId="3" fillId="0" borderId="0" xfId="1" applyNumberFormat="1" applyFont="1" applyFill="1"/>
    <xf numFmtId="4" fontId="3" fillId="0" borderId="0" xfId="1" applyNumberFormat="1" applyFont="1" applyFill="1"/>
    <xf numFmtId="0" fontId="12" fillId="0" borderId="0" xfId="1" applyFont="1" applyFill="1"/>
    <xf numFmtId="173" fontId="4" fillId="0" borderId="0" xfId="1" applyNumberFormat="1" applyFont="1" applyFill="1"/>
    <xf numFmtId="4" fontId="4" fillId="0" borderId="0" xfId="1" applyNumberFormat="1" applyFont="1" applyFill="1" applyAlignment="1">
      <alignment horizontal="center"/>
    </xf>
    <xf numFmtId="49" fontId="15" fillId="0" borderId="0" xfId="1" applyNumberFormat="1" applyFont="1" applyFill="1"/>
    <xf numFmtId="49" fontId="15" fillId="0" borderId="0" xfId="1" applyNumberFormat="1" applyFont="1" applyFill="1" applyAlignment="1">
      <alignment horizontal="center" vertical="top"/>
    </xf>
    <xf numFmtId="49" fontId="15" fillId="0" borderId="0" xfId="1" applyNumberFormat="1" applyFont="1" applyFill="1" applyAlignment="1">
      <alignment horizontal="center"/>
    </xf>
    <xf numFmtId="0" fontId="2" fillId="0" borderId="0" xfId="1" applyFill="1"/>
    <xf numFmtId="0" fontId="15" fillId="0" borderId="0" xfId="1" applyFont="1" applyFill="1" applyAlignment="1">
      <alignment vertical="center" wrapText="1"/>
    </xf>
    <xf numFmtId="0" fontId="8" fillId="0" borderId="0" xfId="1" applyFont="1" applyFill="1" applyBorder="1" applyAlignment="1">
      <alignment vertical="center" wrapText="1"/>
    </xf>
    <xf numFmtId="4" fontId="15" fillId="0" borderId="0" xfId="1" applyNumberFormat="1" applyFont="1" applyFill="1" applyAlignment="1">
      <alignment horizontal="center"/>
    </xf>
    <xf numFmtId="0" fontId="17" fillId="0" borderId="0" xfId="1" applyFont="1" applyFill="1" applyAlignment="1">
      <alignment horizontal="center" vertical="center"/>
    </xf>
    <xf numFmtId="0" fontId="18" fillId="0" borderId="0" xfId="1" applyFont="1" applyFill="1"/>
    <xf numFmtId="4" fontId="18" fillId="0" borderId="0" xfId="1" applyNumberFormat="1" applyFont="1" applyFill="1"/>
    <xf numFmtId="0" fontId="17" fillId="0" borderId="0" xfId="1" applyFont="1" applyFill="1"/>
    <xf numFmtId="4" fontId="2" fillId="0" borderId="0" xfId="1" applyNumberFormat="1" applyFont="1" applyFill="1"/>
    <xf numFmtId="0" fontId="2" fillId="0" borderId="0" xfId="1" applyFont="1" applyFill="1"/>
    <xf numFmtId="4" fontId="19" fillId="0" borderId="0" xfId="1" applyNumberFormat="1" applyFont="1" applyFill="1"/>
    <xf numFmtId="4" fontId="20" fillId="0" borderId="0" xfId="1" applyNumberFormat="1" applyFont="1" applyFill="1"/>
    <xf numFmtId="0" fontId="20" fillId="0" borderId="0" xfId="1" applyFont="1" applyFill="1"/>
    <xf numFmtId="0" fontId="21" fillId="0" borderId="0" xfId="1" applyFont="1" applyFill="1"/>
    <xf numFmtId="0" fontId="19" fillId="0" borderId="0" xfId="1" applyFont="1" applyFill="1"/>
    <xf numFmtId="0" fontId="22" fillId="0" borderId="0" xfId="1" applyFont="1" applyFill="1"/>
    <xf numFmtId="0" fontId="23" fillId="0" borderId="0" xfId="1" applyFont="1" applyFill="1"/>
    <xf numFmtId="4" fontId="16" fillId="0" borderId="0" xfId="0" applyNumberFormat="1" applyFont="1" applyFill="1" applyBorder="1" applyAlignment="1">
      <alignment horizontal="center" vertical="center"/>
    </xf>
    <xf numFmtId="0" fontId="24" fillId="0" borderId="0" xfId="1" applyFont="1" applyFill="1"/>
    <xf numFmtId="49" fontId="15" fillId="0" borderId="1" xfId="1" applyNumberFormat="1" applyFont="1" applyFill="1" applyBorder="1" applyAlignment="1">
      <alignment horizontal="center"/>
    </xf>
    <xf numFmtId="4" fontId="15" fillId="0" borderId="1" xfId="1" applyNumberFormat="1" applyFont="1" applyFill="1" applyBorder="1" applyAlignment="1">
      <alignment horizontal="center" wrapText="1"/>
    </xf>
    <xf numFmtId="4" fontId="15" fillId="0" borderId="1" xfId="1" applyNumberFormat="1" applyFont="1" applyFill="1" applyBorder="1" applyAlignment="1">
      <alignment horizontal="center"/>
    </xf>
    <xf numFmtId="4" fontId="2" fillId="0" borderId="0" xfId="1" applyNumberFormat="1" applyFill="1"/>
    <xf numFmtId="49" fontId="13" fillId="0" borderId="0" xfId="1" applyNumberFormat="1" applyFont="1" applyFill="1"/>
    <xf numFmtId="0" fontId="3" fillId="0" borderId="0" xfId="1" applyFont="1" applyFill="1" applyBorder="1" applyAlignment="1">
      <alignment vertical="top" wrapText="1"/>
    </xf>
    <xf numFmtId="49" fontId="4" fillId="0" borderId="0" xfId="1" applyNumberFormat="1" applyFont="1" applyFill="1" applyBorder="1" applyAlignment="1">
      <alignment horizontal="center" vertical="top" wrapText="1"/>
    </xf>
    <xf numFmtId="49" fontId="13" fillId="0" borderId="0" xfId="1" applyNumberFormat="1" applyFont="1" applyFill="1" applyBorder="1" applyAlignment="1">
      <alignment horizontal="center" vertical="top" wrapText="1"/>
    </xf>
    <xf numFmtId="0" fontId="15" fillId="0" borderId="0" xfId="1" applyFont="1" applyFill="1"/>
    <xf numFmtId="4" fontId="4" fillId="0" borderId="0" xfId="1" applyNumberFormat="1" applyFont="1" applyFill="1" applyBorder="1" applyAlignment="1">
      <alignment horizontal="center" vertical="top" wrapText="1"/>
    </xf>
    <xf numFmtId="4" fontId="13" fillId="0" borderId="0" xfId="1" applyNumberFormat="1" applyFont="1" applyFill="1" applyBorder="1" applyAlignment="1">
      <alignment horizontal="center" vertical="top" wrapText="1"/>
    </xf>
    <xf numFmtId="4" fontId="12" fillId="0" borderId="0" xfId="1" applyNumberFormat="1" applyFont="1" applyFill="1"/>
    <xf numFmtId="4" fontId="13" fillId="0" borderId="0" xfId="1" applyNumberFormat="1" applyFont="1" applyFill="1"/>
    <xf numFmtId="0" fontId="19" fillId="0" borderId="0" xfId="1" applyFont="1" applyFill="1" applyAlignment="1">
      <alignment horizontal="left" vertical="top"/>
    </xf>
    <xf numFmtId="0" fontId="19" fillId="0" borderId="0" xfId="1" applyFont="1" applyFill="1" applyAlignment="1">
      <alignment horizontal="left" vertical="center"/>
    </xf>
    <xf numFmtId="4" fontId="19" fillId="0" borderId="0" xfId="1" applyNumberFormat="1" applyFont="1" applyFill="1" applyAlignment="1">
      <alignment vertical="top"/>
    </xf>
    <xf numFmtId="0" fontId="19" fillId="0" borderId="0" xfId="1" applyFont="1" applyFill="1" applyAlignment="1">
      <alignment horizontal="left" vertical="center" wrapText="1"/>
    </xf>
    <xf numFmtId="4" fontId="19" fillId="0" borderId="0" xfId="1" applyNumberFormat="1" applyFont="1" applyFill="1" applyAlignment="1">
      <alignment horizontal="center" vertical="top" wrapText="1"/>
    </xf>
    <xf numFmtId="0" fontId="25" fillId="0" borderId="0" xfId="1" applyFont="1" applyFill="1" applyBorder="1" applyAlignment="1">
      <alignment horizontal="center" vertical="top" wrapText="1"/>
    </xf>
    <xf numFmtId="0" fontId="25" fillId="0" borderId="0" xfId="1" applyFont="1" applyFill="1" applyBorder="1" applyAlignment="1">
      <alignment horizontal="left" vertical="center" wrapText="1"/>
    </xf>
    <xf numFmtId="4" fontId="25" fillId="0" borderId="0" xfId="1" applyNumberFormat="1" applyFont="1" applyFill="1" applyBorder="1" applyAlignment="1">
      <alignment horizontal="center" vertical="top" wrapText="1"/>
    </xf>
    <xf numFmtId="4" fontId="21" fillId="0" borderId="0" xfId="1" applyNumberFormat="1" applyFont="1" applyFill="1"/>
    <xf numFmtId="4" fontId="14" fillId="0" borderId="2" xfId="1" applyNumberFormat="1" applyFont="1" applyFill="1" applyBorder="1" applyAlignment="1">
      <alignment horizontal="center" vertical="center" wrapText="1"/>
    </xf>
    <xf numFmtId="4" fontId="15" fillId="0" borderId="2" xfId="1" applyNumberFormat="1" applyFont="1" applyFill="1" applyBorder="1" applyAlignment="1">
      <alignment horizontal="center" vertical="center" wrapText="1"/>
    </xf>
    <xf numFmtId="49" fontId="15" fillId="0" borderId="2" xfId="1" applyNumberFormat="1" applyFont="1" applyFill="1" applyBorder="1" applyAlignment="1">
      <alignment horizontal="center" vertical="center" wrapText="1"/>
    </xf>
    <xf numFmtId="49" fontId="15" fillId="0" borderId="2" xfId="1" applyNumberFormat="1" applyFont="1" applyFill="1" applyBorder="1" applyAlignment="1">
      <alignment horizontal="center" vertical="center"/>
    </xf>
    <xf numFmtId="49" fontId="14" fillId="0" borderId="2" xfId="1" applyNumberFormat="1" applyFont="1" applyFill="1" applyBorder="1" applyAlignment="1">
      <alignment horizontal="center" vertical="center" wrapText="1"/>
    </xf>
    <xf numFmtId="0" fontId="15" fillId="0" borderId="3" xfId="1" applyFont="1" applyFill="1" applyBorder="1" applyAlignment="1">
      <alignment vertical="top" wrapText="1"/>
    </xf>
    <xf numFmtId="49" fontId="15" fillId="0" borderId="2" xfId="1" applyNumberFormat="1" applyFont="1" applyFill="1" applyBorder="1" applyAlignment="1">
      <alignment horizontal="center" vertical="top" wrapText="1"/>
    </xf>
    <xf numFmtId="4" fontId="15" fillId="0" borderId="2" xfId="1" applyNumberFormat="1" applyFont="1" applyFill="1" applyBorder="1" applyAlignment="1">
      <alignment horizontal="center" vertical="center"/>
    </xf>
    <xf numFmtId="4" fontId="4" fillId="3" borderId="2" xfId="1" applyNumberFormat="1" applyFont="1" applyFill="1" applyBorder="1" applyAlignment="1">
      <alignment horizontal="center" vertical="center"/>
    </xf>
    <xf numFmtId="4" fontId="4" fillId="2" borderId="2" xfId="1" applyNumberFormat="1" applyFont="1" applyFill="1" applyBorder="1" applyAlignment="1">
      <alignment horizontal="center" vertical="center" wrapText="1"/>
    </xf>
    <xf numFmtId="4" fontId="4" fillId="2" borderId="0" xfId="1" applyNumberFormat="1" applyFont="1" applyFill="1" applyBorder="1" applyAlignment="1">
      <alignment horizontal="center" vertical="center" wrapText="1"/>
    </xf>
    <xf numFmtId="0" fontId="13" fillId="0" borderId="3" xfId="0" applyFont="1" applyBorder="1"/>
    <xf numFmtId="0" fontId="4" fillId="0" borderId="2" xfId="1" applyFont="1" applyFill="1" applyBorder="1" applyAlignment="1">
      <alignment horizontal="left" vertical="center" wrapText="1"/>
    </xf>
    <xf numFmtId="0" fontId="5" fillId="0" borderId="3" xfId="1" applyFont="1" applyFill="1" applyBorder="1" applyAlignment="1">
      <alignment horizontal="left" vertical="top" wrapText="1"/>
    </xf>
    <xf numFmtId="0" fontId="5" fillId="0" borderId="2" xfId="1" applyFont="1" applyFill="1" applyBorder="1" applyAlignment="1">
      <alignment horizontal="left" vertical="center" wrapText="1"/>
    </xf>
    <xf numFmtId="0" fontId="4" fillId="0" borderId="3" xfId="1" applyFont="1" applyFill="1" applyBorder="1" applyAlignment="1">
      <alignment horizontal="left" vertical="top" wrapText="1"/>
    </xf>
    <xf numFmtId="0" fontId="4" fillId="2" borderId="3" xfId="1" applyFont="1" applyFill="1" applyBorder="1" applyAlignment="1">
      <alignment horizontal="left" vertical="top" wrapText="1"/>
    </xf>
    <xf numFmtId="4" fontId="4" fillId="2" borderId="4" xfId="1" applyNumberFormat="1" applyFont="1" applyFill="1" applyBorder="1" applyAlignment="1">
      <alignment horizontal="center" vertical="center" wrapText="1"/>
    </xf>
    <xf numFmtId="0" fontId="11" fillId="0" borderId="2" xfId="1" applyFont="1" applyFill="1" applyBorder="1" applyAlignment="1">
      <alignment horizontal="left" vertical="center"/>
    </xf>
    <xf numFmtId="4" fontId="11" fillId="2" borderId="2" xfId="1" applyNumberFormat="1" applyFont="1" applyFill="1" applyBorder="1" applyAlignment="1">
      <alignment horizontal="center" vertical="center"/>
    </xf>
    <xf numFmtId="0" fontId="13" fillId="0" borderId="2" xfId="1" applyFont="1" applyFill="1" applyBorder="1" applyAlignment="1">
      <alignment horizontal="left" vertical="center" wrapText="1"/>
    </xf>
    <xf numFmtId="4" fontId="4" fillId="2" borderId="2" xfId="1" applyNumberFormat="1" applyFont="1" applyFill="1" applyBorder="1" applyAlignment="1">
      <alignment horizontal="center" vertical="center"/>
    </xf>
    <xf numFmtId="0" fontId="11" fillId="0" borderId="2" xfId="1" applyFont="1" applyFill="1" applyBorder="1" applyAlignment="1">
      <alignment horizontal="left" vertical="center" wrapText="1"/>
    </xf>
    <xf numFmtId="4" fontId="11" fillId="2" borderId="2" xfId="1" applyNumberFormat="1" applyFont="1" applyFill="1" applyBorder="1" applyAlignment="1">
      <alignment horizontal="center" vertical="center" wrapText="1"/>
    </xf>
    <xf numFmtId="4" fontId="13" fillId="2" borderId="2" xfId="1" applyNumberFormat="1" applyFont="1" applyFill="1" applyBorder="1" applyAlignment="1">
      <alignment horizontal="center" vertical="center" wrapText="1"/>
    </xf>
    <xf numFmtId="0" fontId="13" fillId="0" borderId="2" xfId="0" applyFont="1" applyFill="1" applyBorder="1" applyAlignment="1">
      <alignment vertical="top" wrapText="1"/>
    </xf>
    <xf numFmtId="4" fontId="13" fillId="2" borderId="2" xfId="0" applyNumberFormat="1" applyFont="1" applyFill="1" applyBorder="1" applyAlignment="1">
      <alignment horizontal="center" vertical="center" wrapText="1"/>
    </xf>
    <xf numFmtId="0" fontId="13" fillId="2" borderId="2" xfId="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4" fontId="13" fillId="2" borderId="2" xfId="1" applyNumberFormat="1" applyFont="1" applyFill="1" applyBorder="1" applyAlignment="1">
      <alignment horizontal="center" vertical="center"/>
    </xf>
    <xf numFmtId="4" fontId="5" fillId="2" borderId="2"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1"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4" fontId="4" fillId="2" borderId="4" xfId="1" applyNumberFormat="1" applyFont="1" applyFill="1" applyBorder="1" applyAlignment="1">
      <alignment horizontal="center" vertical="center"/>
    </xf>
    <xf numFmtId="0" fontId="11" fillId="0" borderId="3" xfId="1" applyFont="1" applyFill="1" applyBorder="1" applyAlignment="1">
      <alignment horizontal="left" vertical="top" wrapText="1"/>
    </xf>
    <xf numFmtId="4" fontId="11" fillId="2" borderId="4" xfId="1" applyNumberFormat="1" applyFont="1" applyFill="1" applyBorder="1" applyAlignment="1">
      <alignment horizontal="center" vertical="center" wrapText="1"/>
    </xf>
    <xf numFmtId="0" fontId="5" fillId="2" borderId="3" xfId="1" applyFont="1" applyFill="1" applyBorder="1" applyAlignment="1">
      <alignment horizontal="left" vertical="top" wrapText="1"/>
    </xf>
    <xf numFmtId="4" fontId="5" fillId="2" borderId="4" xfId="1" applyNumberFormat="1" applyFont="1" applyFill="1" applyBorder="1" applyAlignment="1">
      <alignment horizontal="center" vertical="center" wrapText="1"/>
    </xf>
    <xf numFmtId="4" fontId="5" fillId="2" borderId="4" xfId="1" applyNumberFormat="1" applyFont="1" applyFill="1" applyBorder="1" applyAlignment="1">
      <alignment horizontal="center" vertical="center"/>
    </xf>
    <xf numFmtId="0" fontId="13" fillId="0" borderId="3" xfId="0" applyFont="1" applyFill="1" applyBorder="1" applyAlignment="1">
      <alignment horizontal="left" vertical="top" wrapText="1"/>
    </xf>
    <xf numFmtId="0" fontId="13" fillId="0" borderId="3" xfId="0" applyFont="1" applyBorder="1" applyAlignment="1">
      <alignment horizontal="left" vertical="top" wrapText="1"/>
    </xf>
    <xf numFmtId="4" fontId="3" fillId="2" borderId="2" xfId="1" applyNumberFormat="1" applyFont="1" applyFill="1" applyBorder="1" applyAlignment="1">
      <alignment horizontal="center" vertical="center" wrapText="1"/>
    </xf>
    <xf numFmtId="0" fontId="12" fillId="2" borderId="2" xfId="1" applyFont="1" applyFill="1" applyBorder="1" applyAlignment="1">
      <alignment vertical="top" wrapText="1"/>
    </xf>
    <xf numFmtId="4" fontId="12" fillId="2" borderId="2" xfId="1" applyNumberFormat="1" applyFont="1" applyFill="1" applyBorder="1" applyAlignment="1">
      <alignment horizontal="center" vertical="center" wrapText="1"/>
    </xf>
    <xf numFmtId="0" fontId="3" fillId="2" borderId="2" xfId="1" applyFont="1" applyFill="1" applyBorder="1" applyAlignment="1">
      <alignment vertical="top" wrapText="1"/>
    </xf>
    <xf numFmtId="0" fontId="12" fillId="0" borderId="2" xfId="1" applyFont="1" applyBorder="1" applyAlignment="1">
      <alignment wrapText="1"/>
    </xf>
    <xf numFmtId="4" fontId="12" fillId="0" borderId="2" xfId="1" applyNumberFormat="1" applyFont="1" applyBorder="1" applyAlignment="1">
      <alignment horizontal="center" vertical="center" wrapText="1"/>
    </xf>
    <xf numFmtId="0" fontId="3" fillId="0" borderId="2" xfId="1" applyFont="1" applyBorder="1" applyAlignment="1">
      <alignment wrapText="1"/>
    </xf>
    <xf numFmtId="4" fontId="3" fillId="0" borderId="2" xfId="1" applyNumberFormat="1" applyFont="1" applyBorder="1" applyAlignment="1">
      <alignment horizontal="center" vertical="center" wrapText="1"/>
    </xf>
    <xf numFmtId="4" fontId="3" fillId="0" borderId="2" xfId="1" applyNumberFormat="1" applyFont="1" applyBorder="1" applyAlignment="1">
      <alignment horizontal="center" vertical="center"/>
    </xf>
    <xf numFmtId="0" fontId="12" fillId="2" borderId="3" xfId="1" applyFont="1" applyFill="1" applyBorder="1" applyAlignment="1">
      <alignment vertical="top" wrapText="1"/>
    </xf>
    <xf numFmtId="4" fontId="12" fillId="2" borderId="4" xfId="1" applyNumberFormat="1" applyFont="1" applyFill="1" applyBorder="1" applyAlignment="1">
      <alignment horizontal="center" vertical="center" wrapText="1"/>
    </xf>
    <xf numFmtId="0" fontId="3" fillId="2" borderId="3" xfId="1" applyFont="1" applyFill="1" applyBorder="1" applyAlignment="1">
      <alignment vertical="top" wrapText="1"/>
    </xf>
    <xf numFmtId="4" fontId="3" fillId="2" borderId="4" xfId="1" applyNumberFormat="1" applyFont="1" applyFill="1" applyBorder="1" applyAlignment="1">
      <alignment horizontal="center" vertical="center" wrapText="1"/>
    </xf>
    <xf numFmtId="0" fontId="12" fillId="0" borderId="3" xfId="1" applyFont="1" applyBorder="1" applyAlignment="1">
      <alignment wrapText="1"/>
    </xf>
    <xf numFmtId="4" fontId="12" fillId="0" borderId="4" xfId="1" applyNumberFormat="1" applyFont="1" applyBorder="1" applyAlignment="1">
      <alignment horizontal="center" vertical="center" wrapText="1"/>
    </xf>
    <xf numFmtId="0" fontId="3" fillId="0" borderId="3" xfId="1" applyFont="1" applyBorder="1" applyAlignment="1">
      <alignment wrapText="1"/>
    </xf>
    <xf numFmtId="4" fontId="3" fillId="0" borderId="4" xfId="1" applyNumberFormat="1" applyFont="1" applyBorder="1" applyAlignment="1">
      <alignment horizontal="center" vertical="center" wrapText="1"/>
    </xf>
    <xf numFmtId="0" fontId="3" fillId="0" borderId="3" xfId="1" applyFont="1" applyBorder="1"/>
    <xf numFmtId="4" fontId="3" fillId="0" borderId="4" xfId="1" applyNumberFormat="1" applyFont="1" applyBorder="1" applyAlignment="1">
      <alignment horizontal="center" vertical="center"/>
    </xf>
    <xf numFmtId="0" fontId="3" fillId="0" borderId="7" xfId="1" applyFont="1" applyBorder="1"/>
    <xf numFmtId="0" fontId="3" fillId="0" borderId="8" xfId="1" applyFont="1" applyBorder="1" applyAlignment="1">
      <alignment wrapText="1"/>
    </xf>
    <xf numFmtId="4" fontId="3" fillId="0" borderId="8" xfId="1" applyNumberFormat="1" applyFont="1" applyBorder="1" applyAlignment="1">
      <alignment horizontal="center" vertical="center"/>
    </xf>
    <xf numFmtId="4" fontId="3" fillId="0" borderId="9" xfId="1" applyNumberFormat="1" applyFont="1" applyBorder="1" applyAlignment="1">
      <alignment horizontal="center" vertical="center"/>
    </xf>
    <xf numFmtId="49" fontId="14" fillId="0" borderId="2" xfId="1" applyNumberFormat="1" applyFont="1" applyFill="1" applyBorder="1" applyAlignment="1">
      <alignment horizontal="center" vertical="center"/>
    </xf>
    <xf numFmtId="3" fontId="15" fillId="0" borderId="2" xfId="1" applyNumberFormat="1" applyFont="1" applyFill="1" applyBorder="1" applyAlignment="1">
      <alignment horizontal="center" vertical="center" wrapText="1"/>
    </xf>
    <xf numFmtId="49" fontId="16" fillId="0" borderId="2" xfId="1" applyNumberFormat="1" applyFont="1" applyFill="1" applyBorder="1" applyAlignment="1">
      <alignment horizontal="center" vertical="center" wrapText="1"/>
    </xf>
    <xf numFmtId="49" fontId="16" fillId="0" borderId="2" xfId="1" applyNumberFormat="1" applyFont="1" applyFill="1" applyBorder="1" applyAlignment="1">
      <alignment horizontal="center" vertical="top" wrapText="1"/>
    </xf>
    <xf numFmtId="4" fontId="16" fillId="0" borderId="2" xfId="1" applyNumberFormat="1" applyFont="1" applyFill="1" applyBorder="1" applyAlignment="1">
      <alignment horizontal="center" vertical="center"/>
    </xf>
    <xf numFmtId="0" fontId="14" fillId="0" borderId="5" xfId="1" applyFont="1" applyFill="1" applyBorder="1" applyAlignment="1">
      <alignment horizontal="center" vertical="center"/>
    </xf>
    <xf numFmtId="49" fontId="14" fillId="0" borderId="6" xfId="1" applyNumberFormat="1" applyFont="1" applyFill="1" applyBorder="1" applyAlignment="1">
      <alignment horizontal="center" vertical="center"/>
    </xf>
    <xf numFmtId="172" fontId="14" fillId="0" borderId="6" xfId="1" applyNumberFormat="1" applyFont="1" applyFill="1" applyBorder="1" applyAlignment="1">
      <alignment horizontal="center" vertical="center" wrapText="1"/>
    </xf>
    <xf numFmtId="0" fontId="14" fillId="0" borderId="3" xfId="1" applyFont="1" applyFill="1" applyBorder="1" applyAlignment="1">
      <alignment vertical="top"/>
    </xf>
    <xf numFmtId="4" fontId="14" fillId="0" borderId="4" xfId="1" applyNumberFormat="1" applyFont="1" applyFill="1" applyBorder="1" applyAlignment="1">
      <alignment horizontal="center" vertical="center" wrapText="1"/>
    </xf>
    <xf numFmtId="0" fontId="14" fillId="0" borderId="3" xfId="1" applyFont="1" applyFill="1" applyBorder="1"/>
    <xf numFmtId="0" fontId="14" fillId="0" borderId="3" xfId="1" applyFont="1" applyFill="1" applyBorder="1" applyAlignment="1">
      <alignment wrapText="1"/>
    </xf>
    <xf numFmtId="0" fontId="15" fillId="0" borderId="3" xfId="1" applyFont="1" applyFill="1" applyBorder="1" applyAlignment="1">
      <alignment wrapText="1"/>
    </xf>
    <xf numFmtId="4" fontId="15" fillId="0" borderId="4" xfId="1" applyNumberFormat="1" applyFont="1" applyFill="1" applyBorder="1" applyAlignment="1">
      <alignment horizontal="center" vertical="center" wrapText="1"/>
    </xf>
    <xf numFmtId="0" fontId="15" fillId="0" borderId="3" xfId="1" applyFont="1" applyFill="1" applyBorder="1" applyAlignment="1">
      <alignment horizontal="left" vertical="center" wrapText="1"/>
    </xf>
    <xf numFmtId="0" fontId="14" fillId="0" borderId="3" xfId="1" applyFont="1" applyFill="1" applyBorder="1" applyAlignment="1">
      <alignment vertical="top" wrapText="1"/>
    </xf>
    <xf numFmtId="0" fontId="15" fillId="0" borderId="3" xfId="0" applyFont="1" applyFill="1" applyBorder="1" applyAlignment="1">
      <alignment wrapText="1"/>
    </xf>
    <xf numFmtId="0" fontId="16" fillId="0" borderId="3" xfId="1" applyFont="1" applyFill="1" applyBorder="1" applyAlignment="1">
      <alignment vertical="top" wrapText="1"/>
    </xf>
    <xf numFmtId="49" fontId="16" fillId="0" borderId="3" xfId="0" applyNumberFormat="1" applyFont="1" applyFill="1" applyBorder="1" applyAlignment="1">
      <alignment horizontal="left" vertical="top" wrapText="1"/>
    </xf>
    <xf numFmtId="0" fontId="16" fillId="0" borderId="3" xfId="0" applyFont="1" applyFill="1" applyBorder="1" applyAlignment="1">
      <alignment vertical="top" wrapText="1"/>
    </xf>
    <xf numFmtId="0" fontId="14" fillId="0" borderId="3" xfId="1" applyFont="1" applyFill="1" applyBorder="1" applyAlignment="1">
      <alignment vertical="center" wrapText="1"/>
    </xf>
    <xf numFmtId="0" fontId="15" fillId="0" borderId="3" xfId="1" applyFont="1" applyFill="1" applyBorder="1" applyAlignment="1">
      <alignment horizontal="justify"/>
    </xf>
    <xf numFmtId="0" fontId="15" fillId="0" borderId="3" xfId="0" applyFont="1" applyFill="1" applyBorder="1" applyAlignment="1">
      <alignment vertical="top" wrapText="1"/>
    </xf>
    <xf numFmtId="4" fontId="15" fillId="0" borderId="4" xfId="1" applyNumberFormat="1" applyFont="1" applyFill="1" applyBorder="1" applyAlignment="1">
      <alignment horizontal="center" vertical="center"/>
    </xf>
    <xf numFmtId="0" fontId="16" fillId="0" borderId="3" xfId="0" applyFont="1" applyFill="1" applyBorder="1" applyAlignment="1">
      <alignment wrapText="1"/>
    </xf>
    <xf numFmtId="0" fontId="16" fillId="0" borderId="3" xfId="0" applyFont="1" applyFill="1" applyBorder="1"/>
    <xf numFmtId="0" fontId="10" fillId="0" borderId="3" xfId="0" applyFont="1" applyFill="1" applyBorder="1" applyAlignment="1">
      <alignment wrapText="1"/>
    </xf>
    <xf numFmtId="0" fontId="15" fillId="0" borderId="3" xfId="1" applyFont="1" applyFill="1" applyBorder="1" applyAlignment="1">
      <alignment vertical="center" wrapText="1"/>
    </xf>
    <xf numFmtId="4" fontId="16" fillId="0" borderId="4" xfId="1" applyNumberFormat="1" applyFont="1" applyFill="1" applyBorder="1" applyAlignment="1">
      <alignment horizontal="center" vertical="center"/>
    </xf>
    <xf numFmtId="0" fontId="14" fillId="0" borderId="3" xfId="1" applyFont="1" applyFill="1" applyBorder="1" applyAlignment="1">
      <alignment horizontal="left" vertical="center" wrapText="1"/>
    </xf>
    <xf numFmtId="0" fontId="15" fillId="0" borderId="7" xfId="1" applyFont="1" applyFill="1" applyBorder="1" applyAlignment="1">
      <alignment vertical="top" wrapText="1"/>
    </xf>
    <xf numFmtId="49" fontId="15" fillId="0" borderId="8" xfId="1" applyNumberFormat="1" applyFont="1" applyFill="1" applyBorder="1" applyAlignment="1">
      <alignment horizontal="center" vertical="top" wrapText="1"/>
    </xf>
    <xf numFmtId="4" fontId="15" fillId="0" borderId="8" xfId="1" applyNumberFormat="1" applyFont="1" applyFill="1" applyBorder="1" applyAlignment="1">
      <alignment horizontal="center" vertical="center"/>
    </xf>
    <xf numFmtId="4" fontId="15" fillId="0" borderId="9" xfId="1" applyNumberFormat="1" applyFont="1" applyFill="1" applyBorder="1" applyAlignment="1">
      <alignment horizontal="center" vertical="center"/>
    </xf>
    <xf numFmtId="4" fontId="10" fillId="0" borderId="2" xfId="1" applyNumberFormat="1" applyFont="1" applyFill="1" applyBorder="1" applyAlignment="1">
      <alignment horizontal="center" vertical="center" wrapText="1"/>
    </xf>
    <xf numFmtId="4" fontId="10" fillId="0" borderId="2" xfId="1" applyNumberFormat="1" applyFont="1" applyFill="1" applyBorder="1" applyAlignment="1">
      <alignment horizontal="center" vertical="center"/>
    </xf>
    <xf numFmtId="4" fontId="15" fillId="0" borderId="2" xfId="1" applyNumberFormat="1" applyFont="1" applyFill="1" applyBorder="1" applyAlignment="1">
      <alignment horizontal="center" vertical="top"/>
    </xf>
    <xf numFmtId="4" fontId="16" fillId="0" borderId="2" xfId="1" applyNumberFormat="1" applyFont="1" applyFill="1" applyBorder="1" applyAlignment="1">
      <alignment horizontal="center" vertical="center" wrapText="1"/>
    </xf>
    <xf numFmtId="4" fontId="10" fillId="0" borderId="4" xfId="1" applyNumberFormat="1" applyFont="1" applyFill="1" applyBorder="1" applyAlignment="1">
      <alignment horizontal="center" vertical="center" wrapText="1"/>
    </xf>
    <xf numFmtId="4" fontId="10" fillId="0" borderId="4" xfId="1" applyNumberFormat="1" applyFont="1" applyFill="1" applyBorder="1" applyAlignment="1">
      <alignment horizontal="center" vertical="center"/>
    </xf>
    <xf numFmtId="4" fontId="15" fillId="0" borderId="4" xfId="1" applyNumberFormat="1" applyFont="1" applyFill="1" applyBorder="1" applyAlignment="1">
      <alignment horizontal="center" vertical="top"/>
    </xf>
    <xf numFmtId="4" fontId="16" fillId="0" borderId="4" xfId="1" applyNumberFormat="1" applyFont="1" applyFill="1" applyBorder="1" applyAlignment="1">
      <alignment horizontal="center" vertical="center" wrapText="1"/>
    </xf>
    <xf numFmtId="4" fontId="12" fillId="2" borderId="6" xfId="1" applyNumberFormat="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4" fontId="12" fillId="2" borderId="10" xfId="1" applyNumberFormat="1" applyFont="1" applyFill="1" applyBorder="1" applyAlignment="1">
      <alignment horizontal="center" vertical="center" wrapText="1"/>
    </xf>
    <xf numFmtId="4" fontId="18" fillId="4" borderId="0" xfId="1" applyNumberFormat="1" applyFont="1" applyFill="1"/>
    <xf numFmtId="0" fontId="20" fillId="4" borderId="0" xfId="1" applyFont="1" applyFill="1"/>
    <xf numFmtId="4" fontId="18" fillId="5" borderId="0" xfId="1" applyNumberFormat="1" applyFont="1" applyFill="1"/>
    <xf numFmtId="0" fontId="20" fillId="5" borderId="0" xfId="1" applyFont="1" applyFill="1"/>
    <xf numFmtId="4" fontId="4" fillId="0" borderId="2" xfId="1" applyNumberFormat="1" applyFont="1" applyFill="1" applyBorder="1" applyAlignment="1">
      <alignment horizontal="center" vertical="center"/>
    </xf>
    <xf numFmtId="4" fontId="4" fillId="0" borderId="2" xfId="1" applyNumberFormat="1" applyFont="1" applyFill="1" applyBorder="1" applyAlignment="1">
      <alignment horizontal="center" vertical="center" wrapText="1"/>
    </xf>
    <xf numFmtId="49" fontId="16" fillId="0" borderId="3" xfId="0" applyNumberFormat="1" applyFont="1" applyFill="1" applyBorder="1" applyAlignment="1">
      <alignment wrapText="1"/>
    </xf>
    <xf numFmtId="0" fontId="10" fillId="0" borderId="6"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0" borderId="2" xfId="0" applyFont="1" applyBorder="1"/>
    <xf numFmtId="0" fontId="13" fillId="0" borderId="2" xfId="0" applyFont="1" applyBorder="1" applyAlignment="1">
      <alignment wrapText="1"/>
    </xf>
    <xf numFmtId="0" fontId="13" fillId="0" borderId="2" xfId="0" applyFont="1" applyBorder="1"/>
    <xf numFmtId="0" fontId="11" fillId="0" borderId="2" xfId="0" applyFont="1" applyBorder="1" applyAlignment="1">
      <alignment wrapText="1"/>
    </xf>
    <xf numFmtId="0" fontId="4" fillId="0" borderId="0" xfId="1" applyFont="1" applyFill="1" applyAlignment="1">
      <alignment horizontal="center" wrapText="1"/>
    </xf>
    <xf numFmtId="0" fontId="3" fillId="0" borderId="0" xfId="1" applyFont="1" applyAlignment="1">
      <alignment horizontal="center" vertical="top" wrapText="1"/>
    </xf>
    <xf numFmtId="0" fontId="3" fillId="0" borderId="0" xfId="1" applyFont="1" applyBorder="1"/>
    <xf numFmtId="0" fontId="12" fillId="0" borderId="0" xfId="1" applyFont="1" applyAlignment="1">
      <alignment horizontal="center" vertical="center"/>
    </xf>
    <xf numFmtId="0" fontId="3"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2" fillId="0" borderId="0" xfId="1" applyFont="1" applyAlignment="1">
      <alignment horizontal="center"/>
    </xf>
    <xf numFmtId="0" fontId="4" fillId="2" borderId="1" xfId="1" applyFont="1" applyFill="1" applyBorder="1" applyAlignment="1">
      <alignment horizontal="center" vertical="center" wrapText="1"/>
    </xf>
    <xf numFmtId="0" fontId="5" fillId="2" borderId="1" xfId="1" applyFont="1" applyFill="1" applyBorder="1" applyAlignment="1">
      <alignment horizontal="center" vertical="top"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3" fillId="0" borderId="0" xfId="1" applyFont="1" applyBorder="1" applyAlignment="1">
      <alignment horizontal="center"/>
    </xf>
    <xf numFmtId="0" fontId="14" fillId="0" borderId="0" xfId="1" applyFont="1" applyAlignment="1">
      <alignment horizontal="center" wrapText="1"/>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4" xfId="1" applyFont="1" applyBorder="1" applyAlignment="1">
      <alignment horizontal="center"/>
    </xf>
    <xf numFmtId="0" fontId="15" fillId="0" borderId="1" xfId="1" applyFont="1" applyBorder="1"/>
    <xf numFmtId="4" fontId="15" fillId="0" borderId="15" xfId="1" applyNumberFormat="1" applyFont="1" applyBorder="1" applyAlignment="1">
      <alignment horizontal="center"/>
    </xf>
    <xf numFmtId="0" fontId="15" fillId="0" borderId="1" xfId="1" applyFont="1" applyBorder="1" applyAlignment="1">
      <alignment wrapText="1"/>
    </xf>
    <xf numFmtId="0" fontId="15" fillId="0" borderId="16" xfId="1" applyFont="1" applyBorder="1"/>
    <xf numFmtId="4" fontId="15" fillId="0" borderId="17" xfId="1" applyNumberFormat="1" applyFont="1" applyBorder="1" applyAlignment="1">
      <alignment horizontal="center"/>
    </xf>
    <xf numFmtId="0" fontId="2" fillId="0" borderId="0" xfId="1"/>
    <xf numFmtId="0" fontId="4" fillId="0" borderId="0" xfId="1" applyFont="1"/>
    <xf numFmtId="0" fontId="15" fillId="0" borderId="0" xfId="1" applyFont="1" applyBorder="1" applyAlignment="1"/>
    <xf numFmtId="0" fontId="15" fillId="0" borderId="0" xfId="1" applyFont="1" applyBorder="1" applyAlignment="1">
      <alignment wrapText="1"/>
    </xf>
    <xf numFmtId="0" fontId="15" fillId="0" borderId="0" xfId="1" applyFont="1"/>
    <xf numFmtId="0" fontId="15" fillId="0" borderId="11" xfId="1" applyFont="1" applyBorder="1" applyAlignment="1">
      <alignment horizontal="center" vertical="center" wrapText="1"/>
    </xf>
    <xf numFmtId="0" fontId="15" fillId="0" borderId="18" xfId="1" applyFont="1" applyBorder="1" applyAlignment="1">
      <alignment horizontal="center" vertical="center" wrapText="1"/>
    </xf>
    <xf numFmtId="0" fontId="4" fillId="0" borderId="14" xfId="1" applyFont="1" applyBorder="1" applyAlignment="1">
      <alignment horizontal="center"/>
    </xf>
    <xf numFmtId="0" fontId="4" fillId="0" borderId="1" xfId="1" applyFont="1" applyBorder="1" applyAlignment="1">
      <alignment horizontal="center"/>
    </xf>
    <xf numFmtId="0" fontId="4" fillId="0" borderId="19" xfId="1" applyFont="1" applyBorder="1" applyAlignment="1">
      <alignment horizontal="center"/>
    </xf>
    <xf numFmtId="0" fontId="4" fillId="0" borderId="16" xfId="1" applyFont="1" applyBorder="1" applyAlignment="1">
      <alignment horizontal="center"/>
    </xf>
    <xf numFmtId="0" fontId="4" fillId="0" borderId="20" xfId="1" applyFont="1" applyBorder="1" applyAlignment="1">
      <alignment horizontal="center"/>
    </xf>
    <xf numFmtId="0" fontId="4" fillId="0" borderId="21" xfId="1" applyFont="1" applyBorder="1" applyAlignment="1">
      <alignment horizontal="center"/>
    </xf>
    <xf numFmtId="0" fontId="4" fillId="0" borderId="0" xfId="1" applyFont="1" applyBorder="1"/>
    <xf numFmtId="0" fontId="4" fillId="0" borderId="0" xfId="1" applyFont="1" applyBorder="1" applyAlignment="1">
      <alignment wrapText="1"/>
    </xf>
    <xf numFmtId="0" fontId="15" fillId="0" borderId="0" xfId="1" applyFont="1" applyAlignment="1">
      <alignment horizontal="right"/>
    </xf>
    <xf numFmtId="4" fontId="15" fillId="0" borderId="15" xfId="1" applyNumberFormat="1" applyFont="1" applyBorder="1" applyAlignment="1">
      <alignment horizontal="center" vertical="center"/>
    </xf>
    <xf numFmtId="0" fontId="3" fillId="0" borderId="0" xfId="1" applyFont="1" applyAlignment="1">
      <alignment vertical="center" wrapText="1"/>
    </xf>
    <xf numFmtId="0" fontId="15" fillId="0" borderId="0" xfId="1" applyFont="1" applyAlignment="1">
      <alignment horizontal="justify"/>
    </xf>
    <xf numFmtId="0" fontId="27" fillId="0" borderId="0" xfId="0" applyFont="1" applyBorder="1" applyAlignment="1">
      <alignment vertical="center" wrapText="1"/>
    </xf>
    <xf numFmtId="0" fontId="27" fillId="0" borderId="0" xfId="0" applyFont="1" applyAlignment="1">
      <alignment horizontal="right" vertical="center" wrapText="1"/>
    </xf>
    <xf numFmtId="0" fontId="15" fillId="0" borderId="0" xfId="0" applyFont="1"/>
    <xf numFmtId="0" fontId="15" fillId="0" borderId="0" xfId="0" applyFont="1" applyAlignment="1">
      <alignment wrapText="1"/>
    </xf>
    <xf numFmtId="0" fontId="4" fillId="0" borderId="0" xfId="0" applyFont="1" applyAlignment="1">
      <alignment horizontal="right" wrapText="1"/>
    </xf>
    <xf numFmtId="0" fontId="27" fillId="0" borderId="0" xfId="0" applyFont="1" applyAlignment="1">
      <alignment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4" fontId="5" fillId="0" borderId="13" xfId="1" applyNumberFormat="1" applyFont="1" applyFill="1" applyBorder="1" applyAlignment="1">
      <alignment horizontal="center" vertical="center" wrapText="1"/>
    </xf>
    <xf numFmtId="4" fontId="5" fillId="0" borderId="18" xfId="1" applyNumberFormat="1" applyFont="1" applyFill="1" applyBorder="1" applyAlignment="1">
      <alignment horizontal="center" vertical="center" wrapText="1"/>
    </xf>
    <xf numFmtId="0" fontId="4" fillId="0" borderId="14" xfId="0" applyFont="1" applyBorder="1" applyAlignment="1">
      <alignment horizontal="center" vertical="center"/>
    </xf>
    <xf numFmtId="0" fontId="4" fillId="0" borderId="1" xfId="0" applyFont="1" applyFill="1" applyBorder="1" applyAlignment="1">
      <alignment horizontal="left" vertical="center" wrapText="1"/>
    </xf>
    <xf numFmtId="4" fontId="4" fillId="0" borderId="15"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0" fontId="15" fillId="0" borderId="16" xfId="0" applyFont="1" applyBorder="1" applyAlignment="1">
      <alignment horizontal="center" vertical="center"/>
    </xf>
    <xf numFmtId="0" fontId="5" fillId="0" borderId="20" xfId="0" applyFont="1" applyFill="1" applyBorder="1" applyAlignment="1">
      <alignment horizontal="left" vertical="center" wrapText="1"/>
    </xf>
    <xf numFmtId="4" fontId="5" fillId="0" borderId="17" xfId="0" applyNumberFormat="1" applyFont="1" applyFill="1" applyBorder="1" applyAlignment="1">
      <alignment horizontal="center" vertical="center" wrapText="1"/>
    </xf>
    <xf numFmtId="4" fontId="5" fillId="0" borderId="21"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left" vertical="center" wrapText="1"/>
    </xf>
    <xf numFmtId="0" fontId="3" fillId="0" borderId="0" xfId="0" applyFont="1"/>
    <xf numFmtId="0" fontId="28" fillId="0" borderId="0" xfId="0" applyFont="1" applyBorder="1" applyAlignment="1">
      <alignment horizontal="center" vertical="center"/>
    </xf>
    <xf numFmtId="0" fontId="27" fillId="0" borderId="0" xfId="0" applyFont="1"/>
    <xf numFmtId="0" fontId="16" fillId="0" borderId="0" xfId="0" applyFont="1" applyAlignment="1">
      <alignment horizontal="center"/>
    </xf>
    <xf numFmtId="0" fontId="16" fillId="0" borderId="0" xfId="0" applyFont="1" applyAlignment="1">
      <alignment horizontal="center" wrapText="1"/>
    </xf>
    <xf numFmtId="0" fontId="27" fillId="0" borderId="0" xfId="0" applyFont="1" applyAlignment="1"/>
    <xf numFmtId="0" fontId="14" fillId="0" borderId="20" xfId="1" applyFont="1" applyBorder="1"/>
    <xf numFmtId="0" fontId="15" fillId="0" borderId="12" xfId="1" applyFont="1" applyFill="1" applyBorder="1" applyAlignment="1">
      <alignment horizontal="center" vertical="center" wrapText="1"/>
    </xf>
    <xf numFmtId="0" fontId="15" fillId="0" borderId="20" xfId="1" applyFont="1" applyBorder="1" applyAlignment="1">
      <alignment horizontal="left"/>
    </xf>
    <xf numFmtId="0" fontId="15" fillId="0" borderId="6"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8" xfId="1" applyFont="1" applyBorder="1" applyAlignment="1">
      <alignment horizontal="center" vertical="center" wrapText="1"/>
    </xf>
    <xf numFmtId="0" fontId="12" fillId="0" borderId="2" xfId="1" applyFont="1" applyBorder="1" applyAlignment="1">
      <alignment horizontal="center"/>
    </xf>
    <xf numFmtId="0" fontId="14" fillId="0" borderId="2" xfId="1" applyFont="1" applyBorder="1" applyAlignment="1">
      <alignment vertical="top"/>
    </xf>
    <xf numFmtId="4" fontId="14" fillId="0" borderId="2" xfId="1" applyNumberFormat="1" applyFont="1" applyBorder="1" applyAlignment="1">
      <alignment horizontal="center" vertical="top"/>
    </xf>
    <xf numFmtId="0" fontId="15" fillId="0" borderId="2" xfId="1" applyFont="1" applyBorder="1"/>
    <xf numFmtId="4" fontId="15" fillId="0" borderId="2" xfId="1" applyNumberFormat="1" applyFont="1" applyBorder="1" applyAlignment="1">
      <alignment horizontal="center"/>
    </xf>
    <xf numFmtId="4" fontId="15" fillId="0" borderId="2" xfId="1" applyNumberFormat="1" applyFont="1" applyFill="1" applyBorder="1" applyAlignment="1">
      <alignment horizontal="center"/>
    </xf>
    <xf numFmtId="4" fontId="16" fillId="0" borderId="2" xfId="0" applyNumberFormat="1" applyFont="1" applyFill="1" applyBorder="1" applyAlignment="1">
      <alignment horizontal="center" vertical="center"/>
    </xf>
    <xf numFmtId="4" fontId="16" fillId="0" borderId="4" xfId="0" applyNumberFormat="1" applyFont="1" applyFill="1" applyBorder="1" applyAlignment="1">
      <alignment horizontal="center" vertical="center"/>
    </xf>
    <xf numFmtId="4" fontId="13" fillId="0" borderId="2" xfId="1" applyNumberFormat="1" applyFont="1" applyFill="1" applyBorder="1" applyAlignment="1">
      <alignment horizontal="center" vertical="center" wrapText="1"/>
    </xf>
    <xf numFmtId="0" fontId="11" fillId="0" borderId="3" xfId="1" applyFont="1" applyFill="1" applyBorder="1" applyAlignment="1">
      <alignment horizontal="left" vertical="top"/>
    </xf>
    <xf numFmtId="4" fontId="11" fillId="2" borderId="4" xfId="1" applyNumberFormat="1" applyFont="1" applyFill="1" applyBorder="1" applyAlignment="1">
      <alignment horizontal="center" vertical="center"/>
    </xf>
    <xf numFmtId="0" fontId="13" fillId="0" borderId="3" xfId="1" applyFont="1" applyFill="1" applyBorder="1" applyAlignment="1">
      <alignment horizontal="left" vertical="top" wrapText="1"/>
    </xf>
    <xf numFmtId="4" fontId="13" fillId="2" borderId="4" xfId="1" applyNumberFormat="1" applyFont="1" applyFill="1" applyBorder="1" applyAlignment="1">
      <alignment horizontal="center" vertical="center" wrapText="1"/>
    </xf>
    <xf numFmtId="0" fontId="13" fillId="0" borderId="3" xfId="0" applyFont="1" applyFill="1" applyBorder="1" applyAlignment="1">
      <alignment vertical="top" wrapText="1"/>
    </xf>
    <xf numFmtId="4" fontId="13" fillId="2" borderId="4" xfId="0" applyNumberFormat="1" applyFont="1" applyFill="1" applyBorder="1" applyAlignment="1">
      <alignment horizontal="center" vertical="center" wrapText="1"/>
    </xf>
    <xf numFmtId="4" fontId="4" fillId="0" borderId="4" xfId="1" applyNumberFormat="1" applyFont="1" applyFill="1" applyBorder="1" applyAlignment="1">
      <alignment horizontal="center" vertical="center"/>
    </xf>
    <xf numFmtId="0" fontId="11" fillId="0" borderId="3" xfId="0" applyFont="1" applyBorder="1"/>
    <xf numFmtId="4" fontId="13" fillId="0" borderId="4" xfId="1" applyNumberFormat="1" applyFont="1" applyFill="1" applyBorder="1" applyAlignment="1">
      <alignment horizontal="center" vertical="center" wrapText="1"/>
    </xf>
    <xf numFmtId="4" fontId="13" fillId="2" borderId="4" xfId="1" applyNumberFormat="1" applyFont="1" applyFill="1" applyBorder="1" applyAlignment="1">
      <alignment horizontal="center" vertical="center"/>
    </xf>
    <xf numFmtId="4" fontId="13" fillId="0" borderId="4" xfId="0" applyNumberFormat="1" applyFont="1" applyFill="1" applyBorder="1" applyAlignment="1">
      <alignment horizontal="center" vertical="center" wrapText="1"/>
    </xf>
    <xf numFmtId="4" fontId="5" fillId="2" borderId="8" xfId="1" applyNumberFormat="1" applyFont="1" applyFill="1" applyBorder="1" applyAlignment="1">
      <alignment horizontal="center" vertical="center"/>
    </xf>
    <xf numFmtId="4" fontId="5" fillId="2" borderId="9" xfId="1" applyNumberFormat="1" applyFont="1" applyFill="1" applyBorder="1" applyAlignment="1">
      <alignment horizontal="center" vertical="center"/>
    </xf>
    <xf numFmtId="0" fontId="12" fillId="6" borderId="0" xfId="1" applyFont="1" applyFill="1"/>
    <xf numFmtId="4" fontId="10" fillId="0" borderId="0"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0" borderId="2" xfId="1" applyFont="1" applyFill="1" applyBorder="1" applyAlignment="1">
      <alignment horizontal="center"/>
    </xf>
    <xf numFmtId="49" fontId="5" fillId="0" borderId="2" xfId="1" applyNumberFormat="1" applyFont="1" applyFill="1" applyBorder="1" applyAlignment="1">
      <alignment horizontal="center"/>
    </xf>
    <xf numFmtId="0" fontId="5" fillId="0" borderId="2" xfId="1" applyFont="1" applyFill="1" applyBorder="1"/>
    <xf numFmtId="49" fontId="4" fillId="0" borderId="2" xfId="1" applyNumberFormat="1" applyFont="1" applyFill="1" applyBorder="1" applyAlignment="1">
      <alignment horizontal="center"/>
    </xf>
    <xf numFmtId="0" fontId="13" fillId="0" borderId="2" xfId="0" applyFont="1" applyFill="1" applyBorder="1" applyAlignment="1">
      <alignment wrapText="1"/>
    </xf>
    <xf numFmtId="0" fontId="5" fillId="0" borderId="2" xfId="1" applyFont="1" applyFill="1" applyBorder="1" applyAlignment="1">
      <alignment horizontal="center"/>
    </xf>
    <xf numFmtId="0" fontId="4" fillId="0" borderId="2" xfId="1" applyFont="1" applyFill="1" applyBorder="1" applyAlignment="1">
      <alignment horizontal="center" wrapText="1"/>
    </xf>
    <xf numFmtId="172" fontId="14" fillId="0" borderId="10" xfId="1" applyNumberFormat="1" applyFont="1" applyFill="1" applyBorder="1" applyAlignment="1">
      <alignment horizontal="center" vertical="center" wrapText="1"/>
    </xf>
    <xf numFmtId="49" fontId="15" fillId="0" borderId="8" xfId="1" applyNumberFormat="1" applyFont="1" applyFill="1" applyBorder="1" applyAlignment="1">
      <alignment horizontal="center" vertical="center"/>
    </xf>
    <xf numFmtId="49" fontId="15" fillId="0" borderId="8" xfId="1" applyNumberFormat="1" applyFont="1" applyFill="1" applyBorder="1" applyAlignment="1">
      <alignment horizontal="center" vertical="center" wrapText="1"/>
    </xf>
    <xf numFmtId="4" fontId="16" fillId="0" borderId="8" xfId="1" applyNumberFormat="1" applyFont="1" applyFill="1" applyBorder="1" applyAlignment="1">
      <alignment horizontal="center" vertical="center"/>
    </xf>
    <xf numFmtId="4" fontId="16" fillId="0" borderId="9" xfId="1" applyNumberFormat="1" applyFont="1" applyFill="1" applyBorder="1" applyAlignment="1">
      <alignment horizontal="center" vertical="center"/>
    </xf>
    <xf numFmtId="0" fontId="14" fillId="0" borderId="2" xfId="1" applyFont="1" applyFill="1" applyBorder="1" applyAlignment="1">
      <alignment horizontal="center" vertical="center" wrapText="1"/>
    </xf>
    <xf numFmtId="3" fontId="14" fillId="0" borderId="2" xfId="1" applyNumberFormat="1" applyFont="1" applyFill="1" applyBorder="1" applyAlignment="1">
      <alignment horizontal="center" vertical="center" wrapText="1"/>
    </xf>
    <xf numFmtId="4" fontId="14" fillId="0" borderId="2" xfId="1" applyNumberFormat="1" applyFont="1" applyFill="1" applyBorder="1" applyAlignment="1">
      <alignment horizontal="center" vertical="center"/>
    </xf>
    <xf numFmtId="0" fontId="14" fillId="0" borderId="5" xfId="1" applyFont="1" applyFill="1" applyBorder="1" applyAlignment="1">
      <alignment horizontal="center" vertical="center" wrapText="1"/>
    </xf>
    <xf numFmtId="0" fontId="14" fillId="0" borderId="6" xfId="1" applyFont="1" applyFill="1" applyBorder="1" applyAlignment="1">
      <alignment horizontal="center" vertical="center" wrapText="1"/>
    </xf>
    <xf numFmtId="49" fontId="14" fillId="0" borderId="6" xfId="1" applyNumberFormat="1" applyFont="1" applyFill="1" applyBorder="1" applyAlignment="1">
      <alignment horizontal="center" vertical="center" wrapText="1"/>
    </xf>
    <xf numFmtId="0" fontId="14" fillId="0" borderId="3" xfId="1" applyFont="1" applyFill="1" applyBorder="1" applyAlignment="1">
      <alignment horizontal="left" vertical="top" wrapText="1"/>
    </xf>
    <xf numFmtId="0" fontId="10" fillId="0" borderId="3" xfId="1" applyFont="1" applyFill="1" applyBorder="1" applyAlignment="1">
      <alignment vertical="top" wrapText="1"/>
    </xf>
    <xf numFmtId="4" fontId="14" fillId="0" borderId="4" xfId="1" applyNumberFormat="1" applyFont="1" applyFill="1" applyBorder="1" applyAlignment="1">
      <alignment horizontal="center" vertical="center"/>
    </xf>
    <xf numFmtId="0" fontId="15" fillId="0" borderId="3" xfId="1" applyFont="1" applyFill="1" applyBorder="1" applyAlignment="1">
      <alignment horizontal="left" vertical="top" wrapText="1"/>
    </xf>
    <xf numFmtId="4" fontId="15" fillId="0" borderId="19" xfId="1" applyNumberFormat="1" applyFont="1" applyBorder="1" applyAlignment="1">
      <alignment horizontal="center"/>
    </xf>
    <xf numFmtId="4" fontId="15" fillId="0" borderId="21" xfId="1" applyNumberFormat="1" applyFont="1" applyBorder="1" applyAlignment="1">
      <alignment horizontal="center"/>
    </xf>
    <xf numFmtId="0" fontId="14" fillId="0" borderId="11" xfId="1" applyFont="1" applyBorder="1" applyAlignment="1">
      <alignment horizontal="center" wrapText="1"/>
    </xf>
    <xf numFmtId="0" fontId="14" fillId="0" borderId="13" xfId="1" applyFont="1" applyBorder="1" applyAlignment="1">
      <alignment horizontal="center" wrapText="1"/>
    </xf>
    <xf numFmtId="0" fontId="14" fillId="0" borderId="22" xfId="1" applyFont="1" applyBorder="1" applyAlignment="1">
      <alignment horizontal="center" wrapText="1"/>
    </xf>
    <xf numFmtId="0" fontId="14" fillId="0" borderId="18" xfId="1" applyFont="1" applyBorder="1" applyAlignment="1">
      <alignment horizontal="center" wrapText="1"/>
    </xf>
    <xf numFmtId="0" fontId="15" fillId="0" borderId="14" xfId="1" applyFont="1" applyBorder="1" applyAlignment="1">
      <alignment horizontal="center" wrapText="1"/>
    </xf>
    <xf numFmtId="4" fontId="15" fillId="0" borderId="19" xfId="1" applyNumberFormat="1" applyFont="1" applyBorder="1" applyAlignment="1">
      <alignment horizontal="center" vertical="center"/>
    </xf>
    <xf numFmtId="0" fontId="15" fillId="0" borderId="16" xfId="1" applyFont="1" applyBorder="1" applyAlignment="1">
      <alignment horizontal="center"/>
    </xf>
    <xf numFmtId="4" fontId="15" fillId="0" borderId="17" xfId="1" applyNumberFormat="1" applyFont="1" applyBorder="1" applyAlignment="1">
      <alignment horizontal="center" vertical="center"/>
    </xf>
    <xf numFmtId="4" fontId="15" fillId="0" borderId="21" xfId="1"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3" xfId="1" applyFont="1" applyBorder="1" applyAlignment="1">
      <alignment horizontal="center"/>
    </xf>
    <xf numFmtId="0" fontId="12" fillId="0" borderId="4" xfId="1" applyFont="1" applyBorder="1" applyAlignment="1">
      <alignment horizontal="center"/>
    </xf>
    <xf numFmtId="0" fontId="15" fillId="0" borderId="3" xfId="1" applyFont="1" applyBorder="1" applyAlignment="1">
      <alignment vertical="top"/>
    </xf>
    <xf numFmtId="4" fontId="14" fillId="0" borderId="4" xfId="1" applyNumberFormat="1" applyFont="1" applyBorder="1" applyAlignment="1">
      <alignment horizontal="center" vertical="top"/>
    </xf>
    <xf numFmtId="0" fontId="15" fillId="0" borderId="3" xfId="1" applyFont="1" applyBorder="1" applyAlignment="1">
      <alignment horizontal="center"/>
    </xf>
    <xf numFmtId="4" fontId="15" fillId="0" borderId="4" xfId="1" applyNumberFormat="1" applyFont="1" applyBorder="1" applyAlignment="1">
      <alignment horizontal="center"/>
    </xf>
    <xf numFmtId="4" fontId="15" fillId="0" borderId="4" xfId="1" applyNumberFormat="1" applyFont="1" applyFill="1" applyBorder="1" applyAlignment="1">
      <alignment horizontal="center"/>
    </xf>
    <xf numFmtId="0" fontId="15" fillId="0" borderId="7" xfId="1" applyFont="1" applyBorder="1" applyAlignment="1">
      <alignment horizontal="center"/>
    </xf>
    <xf numFmtId="0" fontId="15" fillId="0" borderId="8" xfId="1" applyFont="1" applyBorder="1"/>
    <xf numFmtId="4" fontId="15" fillId="0" borderId="8" xfId="1" applyNumberFormat="1" applyFont="1" applyBorder="1" applyAlignment="1">
      <alignment horizontal="center"/>
    </xf>
    <xf numFmtId="4" fontId="15" fillId="0" borderId="9" xfId="1" applyNumberFormat="1" applyFont="1" applyBorder="1" applyAlignment="1">
      <alignment horizontal="center"/>
    </xf>
    <xf numFmtId="0" fontId="13" fillId="0" borderId="7" xfId="0" applyFont="1" applyBorder="1" applyAlignment="1">
      <alignment horizontal="left" vertical="top" wrapText="1"/>
    </xf>
    <xf numFmtId="0" fontId="13" fillId="0" borderId="8" xfId="0" applyFont="1" applyFill="1" applyBorder="1" applyAlignment="1">
      <alignment horizontal="left" vertical="center" wrapText="1"/>
    </xf>
    <xf numFmtId="4" fontId="4" fillId="2" borderId="8" xfId="1" applyNumberFormat="1" applyFont="1" applyFill="1" applyBorder="1" applyAlignment="1">
      <alignment horizontal="center" vertical="center" wrapText="1"/>
    </xf>
    <xf numFmtId="4" fontId="4" fillId="2" borderId="9" xfId="1"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 fontId="4" fillId="0" borderId="2"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4" fontId="5" fillId="0" borderId="6" xfId="1" applyNumberFormat="1" applyFont="1" applyFill="1" applyBorder="1" applyAlignment="1">
      <alignment horizontal="center" vertical="center" wrapText="1"/>
    </xf>
    <xf numFmtId="4" fontId="5" fillId="0" borderId="10" xfId="1" applyNumberFormat="1" applyFont="1" applyFill="1" applyBorder="1" applyAlignment="1">
      <alignment horizontal="center" vertical="center" wrapText="1"/>
    </xf>
    <xf numFmtId="0" fontId="4" fillId="0" borderId="3" xfId="0" applyFont="1" applyBorder="1" applyAlignment="1">
      <alignment horizontal="center" vertical="center"/>
    </xf>
    <xf numFmtId="4" fontId="4" fillId="0" borderId="4" xfId="0" applyNumberFormat="1" applyFont="1" applyFill="1" applyBorder="1" applyAlignment="1">
      <alignment horizontal="center" vertical="center" wrapText="1"/>
    </xf>
    <xf numFmtId="0" fontId="15" fillId="0" borderId="7" xfId="0" applyFont="1" applyBorder="1" applyAlignment="1">
      <alignment horizontal="center" vertical="center"/>
    </xf>
    <xf numFmtId="0" fontId="5" fillId="0" borderId="8" xfId="0" applyFont="1" applyFill="1" applyBorder="1" applyAlignment="1">
      <alignment horizontal="left" vertical="center" wrapText="1"/>
    </xf>
    <xf numFmtId="4" fontId="5" fillId="0" borderId="8" xfId="0" applyNumberFormat="1" applyFont="1" applyFill="1" applyBorder="1" applyAlignment="1">
      <alignment horizontal="center" vertical="center" wrapText="1"/>
    </xf>
    <xf numFmtId="4" fontId="5" fillId="0" borderId="9" xfId="0" applyNumberFormat="1" applyFont="1" applyFill="1" applyBorder="1" applyAlignment="1">
      <alignment horizontal="center" vertical="center" wrapText="1"/>
    </xf>
    <xf numFmtId="4" fontId="12" fillId="0" borderId="0" xfId="1" applyNumberFormat="1" applyFont="1" applyFill="1" applyAlignment="1">
      <alignment horizontal="center" vertical="center"/>
    </xf>
    <xf numFmtId="0" fontId="4" fillId="0" borderId="2" xfId="1" applyFont="1" applyFill="1" applyBorder="1" applyAlignment="1">
      <alignment horizontal="left" vertical="top" wrapText="1"/>
    </xf>
    <xf numFmtId="0" fontId="5" fillId="0" borderId="11" xfId="1" applyFont="1" applyBorder="1" applyAlignment="1">
      <alignment vertical="center"/>
    </xf>
    <xf numFmtId="0" fontId="4" fillId="2" borderId="12" xfId="1" applyFont="1" applyFill="1" applyBorder="1" applyAlignment="1">
      <alignment horizontal="center" vertical="center" wrapText="1"/>
    </xf>
    <xf numFmtId="0" fontId="4" fillId="2" borderId="18" xfId="1" applyFont="1" applyFill="1" applyBorder="1" applyAlignment="1">
      <alignment horizontal="center" vertical="center" wrapText="1"/>
    </xf>
    <xf numFmtId="49" fontId="12" fillId="0" borderId="14" xfId="1" applyNumberFormat="1" applyFont="1" applyBorder="1" applyAlignment="1">
      <alignment horizontal="center" vertical="center"/>
    </xf>
    <xf numFmtId="0" fontId="5" fillId="2" borderId="19" xfId="1" applyFont="1" applyFill="1" applyBorder="1" applyAlignment="1">
      <alignment horizontal="left" vertical="center" wrapText="1"/>
    </xf>
    <xf numFmtId="49" fontId="5" fillId="0" borderId="14" xfId="1" applyNumberFormat="1" applyFont="1" applyBorder="1" applyAlignment="1">
      <alignment horizontal="center" vertical="center"/>
    </xf>
    <xf numFmtId="49" fontId="4" fillId="0" borderId="14" xfId="1" applyNumberFormat="1" applyFont="1" applyBorder="1" applyAlignment="1">
      <alignment horizontal="center" vertical="center"/>
    </xf>
    <xf numFmtId="0" fontId="4" fillId="2" borderId="19"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12" fillId="0" borderId="19" xfId="1" applyFont="1" applyBorder="1" applyAlignment="1">
      <alignment horizontal="left" vertical="center" wrapText="1"/>
    </xf>
    <xf numFmtId="0" fontId="3" fillId="0" borderId="19" xfId="1" applyFont="1" applyBorder="1" applyAlignment="1">
      <alignment horizontal="left" vertical="center" wrapText="1"/>
    </xf>
    <xf numFmtId="49" fontId="4" fillId="0" borderId="16" xfId="1" applyNumberFormat="1" applyFont="1" applyBorder="1" applyAlignment="1">
      <alignment horizontal="center" vertical="center"/>
    </xf>
    <xf numFmtId="0" fontId="4" fillId="0" borderId="20" xfId="1" applyFont="1" applyBorder="1" applyAlignment="1">
      <alignment horizontal="center" vertical="center"/>
    </xf>
    <xf numFmtId="0" fontId="3" fillId="0" borderId="21" xfId="1" applyFont="1" applyBorder="1" applyAlignment="1">
      <alignment horizontal="left" vertical="center" wrapText="1"/>
    </xf>
    <xf numFmtId="0" fontId="26" fillId="0" borderId="0" xfId="1" applyFont="1" applyFill="1" applyBorder="1" applyAlignment="1">
      <alignment horizontal="center" wrapText="1"/>
    </xf>
    <xf numFmtId="0" fontId="5" fillId="0" borderId="2" xfId="1" applyFont="1" applyFill="1" applyBorder="1" applyAlignment="1">
      <alignment horizontal="center" vertical="center" wrapText="1"/>
    </xf>
    <xf numFmtId="0" fontId="4" fillId="0" borderId="2" xfId="1" applyFont="1" applyFill="1" applyBorder="1" applyAlignment="1">
      <alignment horizontal="center"/>
    </xf>
    <xf numFmtId="0" fontId="5" fillId="0" borderId="2" xfId="1" applyFont="1" applyFill="1" applyBorder="1" applyAlignment="1">
      <alignment horizontal="left" wrapText="1"/>
    </xf>
    <xf numFmtId="0" fontId="13" fillId="0" borderId="2" xfId="0" applyFont="1" applyFill="1" applyBorder="1" applyAlignment="1">
      <alignment horizontal="justify" wrapText="1"/>
    </xf>
    <xf numFmtId="0" fontId="4" fillId="0" borderId="2" xfId="1" applyNumberFormat="1" applyFont="1" applyFill="1" applyBorder="1" applyAlignment="1">
      <alignment horizontal="justify" wrapText="1"/>
    </xf>
    <xf numFmtId="0" fontId="4" fillId="0" borderId="0" xfId="1" applyFont="1" applyFill="1" applyBorder="1" applyAlignment="1">
      <alignment horizontal="left" wrapText="1"/>
    </xf>
    <xf numFmtId="0" fontId="4" fillId="0" borderId="2" xfId="1" applyFont="1" applyFill="1" applyBorder="1" applyAlignment="1">
      <alignment horizontal="left" wrapText="1"/>
    </xf>
    <xf numFmtId="0" fontId="4" fillId="0" borderId="2" xfId="1" applyFont="1" applyFill="1" applyBorder="1" applyAlignment="1">
      <alignment wrapText="1"/>
    </xf>
    <xf numFmtId="0" fontId="8" fillId="2" borderId="0" xfId="1" applyFont="1" applyFill="1" applyBorder="1" applyAlignment="1">
      <alignment horizontal="center" vertical="top" wrapText="1"/>
    </xf>
    <xf numFmtId="0" fontId="9" fillId="0" borderId="0" xfId="1" applyFont="1" applyFill="1" applyBorder="1" applyAlignment="1">
      <alignment horizontal="center" wrapText="1"/>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4" fillId="0" borderId="0" xfId="1" applyFont="1" applyBorder="1" applyAlignment="1">
      <alignment horizontal="center" wrapText="1"/>
    </xf>
    <xf numFmtId="0" fontId="14" fillId="0" borderId="0" xfId="1" applyNumberFormat="1" applyFont="1" applyFill="1" applyBorder="1" applyAlignment="1">
      <alignment horizontal="center" wrapText="1"/>
    </xf>
    <xf numFmtId="49" fontId="26" fillId="0" borderId="0" xfId="1" applyNumberFormat="1" applyFont="1" applyFill="1" applyBorder="1" applyAlignment="1">
      <alignment horizontal="center" wrapText="1"/>
    </xf>
    <xf numFmtId="174" fontId="14" fillId="0" borderId="0" xfId="1" applyNumberFormat="1" applyFont="1" applyFill="1" applyBorder="1" applyAlignment="1">
      <alignment horizontal="center" wrapText="1"/>
    </xf>
    <xf numFmtId="4" fontId="15" fillId="0" borderId="17" xfId="1" applyNumberFormat="1" applyFont="1" applyBorder="1" applyAlignment="1">
      <alignment horizontal="center"/>
    </xf>
    <xf numFmtId="4" fontId="15" fillId="0" borderId="23" xfId="1" applyNumberFormat="1" applyFont="1" applyBorder="1" applyAlignment="1">
      <alignment horizontal="center"/>
    </xf>
    <xf numFmtId="0" fontId="15" fillId="0" borderId="0" xfId="1" applyFont="1" applyBorder="1" applyAlignment="1">
      <alignment horizontal="left" wrapText="1"/>
    </xf>
    <xf numFmtId="0" fontId="3" fillId="0" borderId="0" xfId="1" applyFont="1" applyBorder="1" applyAlignment="1">
      <alignment horizontal="center" wrapText="1"/>
    </xf>
    <xf numFmtId="0" fontId="15" fillId="0" borderId="13" xfId="1" applyFont="1" applyBorder="1" applyAlignment="1">
      <alignment horizontal="center" vertical="center" wrapText="1"/>
    </xf>
    <xf numFmtId="0" fontId="15" fillId="0" borderId="24" xfId="1" applyFont="1" applyBorder="1" applyAlignment="1">
      <alignment horizontal="center" vertical="center" wrapText="1"/>
    </xf>
    <xf numFmtId="4" fontId="15" fillId="0" borderId="15" xfId="1" applyNumberFormat="1" applyFont="1" applyBorder="1" applyAlignment="1">
      <alignment horizontal="center"/>
    </xf>
    <xf numFmtId="4" fontId="15" fillId="0" borderId="25" xfId="1" applyNumberFormat="1" applyFont="1" applyBorder="1" applyAlignment="1">
      <alignment horizontal="center"/>
    </xf>
    <xf numFmtId="0" fontId="15" fillId="0" borderId="28" xfId="1" applyFont="1" applyBorder="1" applyAlignment="1">
      <alignment horizontal="center" vertical="center" wrapText="1"/>
    </xf>
    <xf numFmtId="0" fontId="0" fillId="0" borderId="0" xfId="0" applyAlignment="1">
      <alignment wrapText="1"/>
    </xf>
    <xf numFmtId="4" fontId="15" fillId="0" borderId="26" xfId="1" applyNumberFormat="1" applyFont="1" applyBorder="1" applyAlignment="1">
      <alignment horizontal="center"/>
    </xf>
    <xf numFmtId="4" fontId="15" fillId="0" borderId="27" xfId="1" applyNumberFormat="1" applyFont="1" applyBorder="1" applyAlignment="1">
      <alignment horizontal="center"/>
    </xf>
    <xf numFmtId="0" fontId="15" fillId="0" borderId="7" xfId="1" applyFont="1" applyBorder="1" applyAlignment="1">
      <alignment horizontal="left"/>
    </xf>
    <xf numFmtId="0" fontId="15" fillId="0" borderId="8" xfId="1" applyFont="1" applyBorder="1" applyAlignment="1">
      <alignment horizontal="left"/>
    </xf>
    <xf numFmtId="0" fontId="14" fillId="0" borderId="29"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31" xfId="1" applyFont="1" applyBorder="1" applyAlignment="1">
      <alignment horizontal="center" vertical="center" wrapText="1"/>
    </xf>
    <xf numFmtId="0" fontId="15" fillId="0" borderId="0" xfId="1" applyFont="1" applyBorder="1" applyAlignment="1">
      <alignment horizontal="center"/>
    </xf>
    <xf numFmtId="0" fontId="15" fillId="0" borderId="0" xfId="1" applyFont="1" applyBorder="1" applyAlignment="1">
      <alignment horizontal="center" wrapText="1"/>
    </xf>
    <xf numFmtId="0" fontId="15" fillId="0" borderId="5" xfId="1" applyFont="1" applyBorder="1" applyAlignment="1">
      <alignment horizontal="center" vertical="top" wrapText="1"/>
    </xf>
    <xf numFmtId="0" fontId="15" fillId="0" borderId="6" xfId="1" applyFont="1" applyBorder="1" applyAlignment="1">
      <alignment horizontal="center" vertical="top" wrapText="1"/>
    </xf>
    <xf numFmtId="0" fontId="15" fillId="0" borderId="10" xfId="1" applyFont="1" applyBorder="1" applyAlignment="1">
      <alignment horizontal="center" vertical="top" wrapText="1"/>
    </xf>
    <xf numFmtId="0" fontId="15" fillId="0" borderId="3" xfId="1" applyFont="1" applyBorder="1" applyAlignment="1">
      <alignment horizontal="left" vertical="top" wrapText="1"/>
    </xf>
    <xf numFmtId="0" fontId="15" fillId="0" borderId="2" xfId="1" applyFont="1" applyBorder="1" applyAlignment="1">
      <alignment horizontal="left" vertical="top" wrapText="1"/>
    </xf>
    <xf numFmtId="0" fontId="14" fillId="0" borderId="32"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8" fillId="0" borderId="0" xfId="1" applyFont="1" applyBorder="1" applyAlignment="1">
      <alignment horizontal="center" wrapText="1"/>
    </xf>
    <xf numFmtId="0" fontId="15" fillId="0" borderId="1" xfId="1" applyFont="1" applyBorder="1" applyAlignment="1">
      <alignment horizontal="left" wrapText="1"/>
    </xf>
    <xf numFmtId="0" fontId="15" fillId="0" borderId="1" xfId="1" applyFont="1" applyBorder="1" applyAlignment="1">
      <alignment horizontal="left"/>
    </xf>
    <xf numFmtId="0" fontId="15" fillId="0" borderId="20" xfId="1" applyFont="1" applyBorder="1" applyAlignment="1">
      <alignment horizontal="left" wrapText="1"/>
    </xf>
    <xf numFmtId="0" fontId="4" fillId="0" borderId="0" xfId="1" applyFont="1" applyBorder="1" applyAlignment="1">
      <alignment horizontal="center"/>
    </xf>
    <xf numFmtId="0" fontId="4" fillId="0" borderId="0" xfId="1" applyFont="1" applyBorder="1" applyAlignment="1">
      <alignment horizontal="center" wrapText="1"/>
    </xf>
    <xf numFmtId="11" fontId="14" fillId="0" borderId="0" xfId="1" applyNumberFormat="1" applyFont="1" applyBorder="1" applyAlignment="1">
      <alignment horizontal="center" wrapText="1"/>
    </xf>
    <xf numFmtId="0" fontId="14" fillId="0" borderId="12" xfId="1" applyFont="1" applyBorder="1" applyAlignment="1">
      <alignment horizontal="center" wrapText="1"/>
    </xf>
    <xf numFmtId="0" fontId="3" fillId="0" borderId="0" xfId="1" applyFont="1" applyBorder="1" applyAlignment="1">
      <alignment horizontal="center" vertical="center" wrapText="1"/>
    </xf>
    <xf numFmtId="2" fontId="14" fillId="0" borderId="0" xfId="1" applyNumberFormat="1" applyFont="1" applyBorder="1" applyAlignment="1">
      <alignment horizontal="center" wrapText="1"/>
    </xf>
    <xf numFmtId="0" fontId="27"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xf numFmtId="0" fontId="16" fillId="0" borderId="0" xfId="0" applyFont="1" applyAlignment="1">
      <alignment horizontal="justify" wrapText="1"/>
    </xf>
    <xf numFmtId="0" fontId="16" fillId="0" borderId="0" xfId="0" applyFont="1" applyAlignment="1">
      <alignment horizontal="justify"/>
    </xf>
  </cellXfs>
  <cellStyles count="5">
    <cellStyle name="Excel Built-in Normal" xfId="1"/>
    <cellStyle name="Обычный" xfId="0" builtinId="0"/>
    <cellStyle name="Обычный 2" xfId="2"/>
    <cellStyle name="Обычный 3" xfId="3"/>
    <cellStyle name="Обычный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E93"/>
  <sheetViews>
    <sheetView view="pageBreakPreview" zoomScale="60" workbookViewId="0">
      <selection activeCell="D11" sqref="D11:E11"/>
    </sheetView>
  </sheetViews>
  <sheetFormatPr defaultColWidth="8.7109375" defaultRowHeight="15.75"/>
  <cols>
    <col min="1" max="1" width="4.140625" style="1" customWidth="1"/>
    <col min="2" max="2" width="20.140625" style="2" customWidth="1"/>
    <col min="3" max="3" width="26.28515625" style="2" customWidth="1"/>
    <col min="4" max="4" width="39.140625" style="2" customWidth="1"/>
    <col min="5" max="5" width="55.42578125" style="2" customWidth="1"/>
    <col min="6" max="16384" width="8.7109375" style="1"/>
  </cols>
  <sheetData>
    <row r="2" spans="2:5" ht="102.75" customHeight="1">
      <c r="E2" s="207" t="s">
        <v>1079</v>
      </c>
    </row>
    <row r="3" spans="2:5" ht="15.75" customHeight="1">
      <c r="E3" s="207"/>
    </row>
    <row r="4" spans="2:5" ht="30.75" customHeight="1">
      <c r="B4" s="386" t="s">
        <v>814</v>
      </c>
      <c r="C4" s="386"/>
      <c r="D4" s="386"/>
      <c r="E4" s="386"/>
    </row>
    <row r="6" spans="2:5" ht="36.75" customHeight="1">
      <c r="B6" s="387" t="s">
        <v>0</v>
      </c>
      <c r="C6" s="387"/>
      <c r="D6" s="387" t="s">
        <v>815</v>
      </c>
      <c r="E6" s="387"/>
    </row>
    <row r="7" spans="2:5" ht="57" customHeight="1">
      <c r="B7" s="306" t="s">
        <v>816</v>
      </c>
      <c r="C7" s="306" t="s">
        <v>817</v>
      </c>
      <c r="D7" s="387"/>
      <c r="E7" s="387"/>
    </row>
    <row r="8" spans="2:5">
      <c r="B8" s="307">
        <v>1</v>
      </c>
      <c r="C8" s="307">
        <v>2</v>
      </c>
      <c r="D8" s="388">
        <v>3</v>
      </c>
      <c r="E8" s="388"/>
    </row>
    <row r="9" spans="2:5" ht="27" customHeight="1">
      <c r="B9" s="308" t="s">
        <v>1</v>
      </c>
      <c r="C9" s="309"/>
      <c r="D9" s="389" t="s">
        <v>2</v>
      </c>
      <c r="E9" s="389"/>
    </row>
    <row r="10" spans="2:5" ht="30.75" customHeight="1">
      <c r="B10" s="310" t="s">
        <v>1</v>
      </c>
      <c r="C10" s="311" t="s">
        <v>751</v>
      </c>
      <c r="D10" s="390" t="s">
        <v>752</v>
      </c>
      <c r="E10" s="390"/>
    </row>
    <row r="11" spans="2:5" ht="72.75" customHeight="1">
      <c r="B11" s="310" t="s">
        <v>1</v>
      </c>
      <c r="C11" s="311" t="s">
        <v>818</v>
      </c>
      <c r="D11" s="390" t="s">
        <v>819</v>
      </c>
      <c r="E11" s="390"/>
    </row>
    <row r="12" spans="2:5" ht="57" customHeight="1">
      <c r="B12" s="310" t="s">
        <v>1</v>
      </c>
      <c r="C12" s="311" t="s">
        <v>820</v>
      </c>
      <c r="D12" s="390" t="s">
        <v>821</v>
      </c>
      <c r="E12" s="390"/>
    </row>
    <row r="13" spans="2:5" ht="30.75" customHeight="1">
      <c r="B13" s="310" t="s">
        <v>1</v>
      </c>
      <c r="C13" s="311" t="s">
        <v>1066</v>
      </c>
      <c r="D13" s="390" t="s">
        <v>1067</v>
      </c>
      <c r="E13" s="390"/>
    </row>
    <row r="14" spans="2:5" ht="37.5" customHeight="1">
      <c r="B14" s="310" t="s">
        <v>1</v>
      </c>
      <c r="C14" s="311" t="s">
        <v>822</v>
      </c>
      <c r="D14" s="390" t="s">
        <v>823</v>
      </c>
      <c r="E14" s="390"/>
    </row>
    <row r="15" spans="2:5" ht="39" customHeight="1">
      <c r="B15" s="310" t="s">
        <v>1</v>
      </c>
      <c r="C15" s="311" t="s">
        <v>3</v>
      </c>
      <c r="D15" s="390" t="s">
        <v>4</v>
      </c>
      <c r="E15" s="390"/>
    </row>
    <row r="16" spans="2:5" ht="72.75" customHeight="1">
      <c r="B16" s="310" t="s">
        <v>1</v>
      </c>
      <c r="C16" s="311" t="s">
        <v>5</v>
      </c>
      <c r="D16" s="390" t="s">
        <v>6</v>
      </c>
      <c r="E16" s="390"/>
    </row>
    <row r="17" spans="2:5" ht="62.25" customHeight="1">
      <c r="B17" s="310" t="s">
        <v>1</v>
      </c>
      <c r="C17" s="311" t="s">
        <v>7</v>
      </c>
      <c r="D17" s="390" t="s">
        <v>8</v>
      </c>
      <c r="E17" s="390"/>
    </row>
    <row r="18" spans="2:5" ht="52.5" customHeight="1">
      <c r="B18" s="310" t="s">
        <v>1</v>
      </c>
      <c r="C18" s="311" t="s">
        <v>824</v>
      </c>
      <c r="D18" s="390" t="s">
        <v>825</v>
      </c>
      <c r="E18" s="390"/>
    </row>
    <row r="19" spans="2:5" ht="58.5" customHeight="1">
      <c r="B19" s="310" t="s">
        <v>1</v>
      </c>
      <c r="C19" s="311" t="s">
        <v>9</v>
      </c>
      <c r="D19" s="390" t="s">
        <v>10</v>
      </c>
      <c r="E19" s="390"/>
    </row>
    <row r="20" spans="2:5" ht="39" customHeight="1">
      <c r="B20" s="310" t="s">
        <v>1</v>
      </c>
      <c r="C20" s="311" t="s">
        <v>826</v>
      </c>
      <c r="D20" s="390" t="s">
        <v>827</v>
      </c>
      <c r="E20" s="390"/>
    </row>
    <row r="21" spans="2:5" ht="56.25" customHeight="1">
      <c r="B21" s="310" t="s">
        <v>1</v>
      </c>
      <c r="C21" s="311" t="s">
        <v>828</v>
      </c>
      <c r="D21" s="390" t="s">
        <v>829</v>
      </c>
      <c r="E21" s="390"/>
    </row>
    <row r="22" spans="2:5" ht="105" customHeight="1">
      <c r="B22" s="310" t="s">
        <v>1</v>
      </c>
      <c r="C22" s="311" t="s">
        <v>830</v>
      </c>
      <c r="D22" s="390" t="s">
        <v>831</v>
      </c>
      <c r="E22" s="390"/>
    </row>
    <row r="23" spans="2:5" ht="69" customHeight="1">
      <c r="B23" s="310" t="s">
        <v>1</v>
      </c>
      <c r="C23" s="311" t="s">
        <v>832</v>
      </c>
      <c r="D23" s="390" t="s">
        <v>833</v>
      </c>
      <c r="E23" s="390"/>
    </row>
    <row r="24" spans="2:5" ht="51" customHeight="1">
      <c r="B24" s="310" t="s">
        <v>1</v>
      </c>
      <c r="C24" s="311" t="s">
        <v>834</v>
      </c>
      <c r="D24" s="390" t="s">
        <v>835</v>
      </c>
      <c r="E24" s="390"/>
    </row>
    <row r="25" spans="2:5" ht="70.5" customHeight="1">
      <c r="B25" s="310" t="s">
        <v>1</v>
      </c>
      <c r="C25" s="311" t="s">
        <v>836</v>
      </c>
      <c r="D25" s="390" t="s">
        <v>837</v>
      </c>
      <c r="E25" s="390"/>
    </row>
    <row r="26" spans="2:5" ht="53.25" customHeight="1">
      <c r="B26" s="310" t="s">
        <v>1</v>
      </c>
      <c r="C26" s="311" t="s">
        <v>838</v>
      </c>
      <c r="D26" s="390" t="s">
        <v>839</v>
      </c>
      <c r="E26" s="390"/>
    </row>
    <row r="27" spans="2:5" ht="39.75" customHeight="1">
      <c r="B27" s="310" t="s">
        <v>1</v>
      </c>
      <c r="C27" s="311" t="s">
        <v>840</v>
      </c>
      <c r="D27" s="390" t="s">
        <v>841</v>
      </c>
      <c r="E27" s="390"/>
    </row>
    <row r="28" spans="2:5" ht="41.25" customHeight="1">
      <c r="B28" s="310" t="s">
        <v>1</v>
      </c>
      <c r="C28" s="311" t="s">
        <v>842</v>
      </c>
      <c r="D28" s="390" t="s">
        <v>843</v>
      </c>
      <c r="E28" s="390"/>
    </row>
    <row r="29" spans="2:5" ht="69.75" customHeight="1">
      <c r="B29" s="310" t="s">
        <v>1</v>
      </c>
      <c r="C29" s="311" t="s">
        <v>11</v>
      </c>
      <c r="D29" s="390" t="s">
        <v>12</v>
      </c>
      <c r="E29" s="390"/>
    </row>
    <row r="30" spans="2:5" ht="58.5" customHeight="1">
      <c r="B30" s="310" t="s">
        <v>1</v>
      </c>
      <c r="C30" s="311" t="s">
        <v>844</v>
      </c>
      <c r="D30" s="390" t="s">
        <v>845</v>
      </c>
      <c r="E30" s="390"/>
    </row>
    <row r="31" spans="2:5" ht="42.75" customHeight="1">
      <c r="B31" s="310" t="s">
        <v>1</v>
      </c>
      <c r="C31" s="311" t="s">
        <v>846</v>
      </c>
      <c r="D31" s="390" t="s">
        <v>847</v>
      </c>
      <c r="E31" s="390"/>
    </row>
    <row r="32" spans="2:5" ht="40.5" customHeight="1">
      <c r="B32" s="310" t="s">
        <v>1</v>
      </c>
      <c r="C32" s="311" t="s">
        <v>848</v>
      </c>
      <c r="D32" s="390" t="s">
        <v>849</v>
      </c>
      <c r="E32" s="390"/>
    </row>
    <row r="33" spans="2:5" ht="39" customHeight="1">
      <c r="B33" s="310" t="s">
        <v>1</v>
      </c>
      <c r="C33" s="311" t="s">
        <v>850</v>
      </c>
      <c r="D33" s="390" t="s">
        <v>851</v>
      </c>
      <c r="E33" s="390"/>
    </row>
    <row r="34" spans="2:5" ht="58.5" customHeight="1">
      <c r="B34" s="310" t="s">
        <v>1</v>
      </c>
      <c r="C34" s="311" t="s">
        <v>852</v>
      </c>
      <c r="D34" s="390" t="s">
        <v>853</v>
      </c>
      <c r="E34" s="390"/>
    </row>
    <row r="35" spans="2:5" ht="37.5" customHeight="1">
      <c r="B35" s="310" t="s">
        <v>1</v>
      </c>
      <c r="C35" s="311" t="s">
        <v>854</v>
      </c>
      <c r="D35" s="390" t="s">
        <v>855</v>
      </c>
      <c r="E35" s="390"/>
    </row>
    <row r="36" spans="2:5" ht="36" customHeight="1">
      <c r="B36" s="310" t="s">
        <v>1</v>
      </c>
      <c r="C36" s="311" t="s">
        <v>753</v>
      </c>
      <c r="D36" s="390" t="s">
        <v>754</v>
      </c>
      <c r="E36" s="390"/>
    </row>
    <row r="37" spans="2:5" ht="30.75" customHeight="1">
      <c r="B37" s="310" t="s">
        <v>1</v>
      </c>
      <c r="C37" s="311" t="s">
        <v>755</v>
      </c>
      <c r="D37" s="390" t="s">
        <v>756</v>
      </c>
      <c r="E37" s="390"/>
    </row>
    <row r="38" spans="2:5" ht="30.75" customHeight="1">
      <c r="B38" s="310" t="s">
        <v>1</v>
      </c>
      <c r="C38" s="311" t="s">
        <v>856</v>
      </c>
      <c r="D38" s="390" t="s">
        <v>857</v>
      </c>
      <c r="E38" s="390"/>
    </row>
    <row r="39" spans="2:5" ht="69" customHeight="1">
      <c r="B39" s="310" t="s">
        <v>1</v>
      </c>
      <c r="C39" s="311" t="s">
        <v>858</v>
      </c>
      <c r="D39" s="390" t="s">
        <v>859</v>
      </c>
      <c r="E39" s="390"/>
    </row>
    <row r="40" spans="2:5" ht="75.75" customHeight="1">
      <c r="B40" s="310" t="s">
        <v>1</v>
      </c>
      <c r="C40" s="311" t="s">
        <v>860</v>
      </c>
      <c r="D40" s="390" t="s">
        <v>861</v>
      </c>
      <c r="E40" s="390"/>
    </row>
    <row r="41" spans="2:5" ht="41.25" customHeight="1">
      <c r="B41" s="310" t="s">
        <v>1</v>
      </c>
      <c r="C41" s="311" t="s">
        <v>862</v>
      </c>
      <c r="D41" s="390" t="s">
        <v>863</v>
      </c>
      <c r="E41" s="390"/>
    </row>
    <row r="42" spans="2:5" ht="70.5" customHeight="1">
      <c r="B42" s="310" t="s">
        <v>1</v>
      </c>
      <c r="C42" s="311" t="s">
        <v>864</v>
      </c>
      <c r="D42" s="390" t="s">
        <v>865</v>
      </c>
      <c r="E42" s="390"/>
    </row>
    <row r="43" spans="2:5" ht="72" customHeight="1">
      <c r="B43" s="310" t="s">
        <v>1</v>
      </c>
      <c r="C43" s="311" t="s">
        <v>866</v>
      </c>
      <c r="D43" s="390" t="s">
        <v>867</v>
      </c>
      <c r="E43" s="390"/>
    </row>
    <row r="44" spans="2:5" ht="60.75" customHeight="1">
      <c r="B44" s="310" t="s">
        <v>1</v>
      </c>
      <c r="C44" s="311" t="s">
        <v>868</v>
      </c>
      <c r="D44" s="390" t="s">
        <v>1068</v>
      </c>
      <c r="E44" s="390"/>
    </row>
    <row r="45" spans="2:5" ht="53.25" customHeight="1">
      <c r="B45" s="310" t="s">
        <v>1</v>
      </c>
      <c r="C45" s="311" t="s">
        <v>869</v>
      </c>
      <c r="D45" s="390" t="s">
        <v>1069</v>
      </c>
      <c r="E45" s="390"/>
    </row>
    <row r="46" spans="2:5" ht="38.25" customHeight="1">
      <c r="B46" s="310" t="s">
        <v>1</v>
      </c>
      <c r="C46" s="311" t="s">
        <v>870</v>
      </c>
      <c r="D46" s="390" t="s">
        <v>871</v>
      </c>
      <c r="E46" s="390"/>
    </row>
    <row r="47" spans="2:5" ht="60" customHeight="1">
      <c r="B47" s="310" t="s">
        <v>1</v>
      </c>
      <c r="C47" s="311" t="s">
        <v>13</v>
      </c>
      <c r="D47" s="390" t="s">
        <v>14</v>
      </c>
      <c r="E47" s="390"/>
    </row>
    <row r="48" spans="2:5" ht="60" customHeight="1">
      <c r="B48" s="310" t="s">
        <v>1</v>
      </c>
      <c r="C48" s="311" t="s">
        <v>872</v>
      </c>
      <c r="D48" s="390" t="s">
        <v>873</v>
      </c>
      <c r="E48" s="390"/>
    </row>
    <row r="49" spans="2:5" ht="43.5" customHeight="1">
      <c r="B49" s="310" t="s">
        <v>1</v>
      </c>
      <c r="C49" s="311" t="s">
        <v>874</v>
      </c>
      <c r="D49" s="390" t="s">
        <v>875</v>
      </c>
      <c r="E49" s="390"/>
    </row>
    <row r="50" spans="2:5" ht="75" customHeight="1">
      <c r="B50" s="310" t="s">
        <v>1</v>
      </c>
      <c r="C50" s="311" t="s">
        <v>876</v>
      </c>
      <c r="D50" s="390" t="s">
        <v>877</v>
      </c>
      <c r="E50" s="390"/>
    </row>
    <row r="51" spans="2:5" ht="53.25" customHeight="1">
      <c r="B51" s="310" t="s">
        <v>1</v>
      </c>
      <c r="C51" s="311" t="s">
        <v>878</v>
      </c>
      <c r="D51" s="390" t="s">
        <v>879</v>
      </c>
      <c r="E51" s="390"/>
    </row>
    <row r="52" spans="2:5" ht="37.5" customHeight="1">
      <c r="B52" s="310" t="s">
        <v>1</v>
      </c>
      <c r="C52" s="311" t="s">
        <v>880</v>
      </c>
      <c r="D52" s="390" t="s">
        <v>881</v>
      </c>
      <c r="E52" s="390"/>
    </row>
    <row r="53" spans="2:5" ht="55.5" customHeight="1">
      <c r="B53" s="310" t="s">
        <v>1</v>
      </c>
      <c r="C53" s="311" t="s">
        <v>882</v>
      </c>
      <c r="D53" s="390" t="s">
        <v>1070</v>
      </c>
      <c r="E53" s="390"/>
    </row>
    <row r="54" spans="2:5" ht="55.5" customHeight="1">
      <c r="B54" s="310" t="s">
        <v>1</v>
      </c>
      <c r="C54" s="311" t="s">
        <v>883</v>
      </c>
      <c r="D54" s="390" t="s">
        <v>1071</v>
      </c>
      <c r="E54" s="390"/>
    </row>
    <row r="55" spans="2:5" ht="39" customHeight="1">
      <c r="B55" s="310" t="s">
        <v>1</v>
      </c>
      <c r="C55" s="311" t="s">
        <v>884</v>
      </c>
      <c r="D55" s="390" t="s">
        <v>885</v>
      </c>
      <c r="E55" s="390"/>
    </row>
    <row r="56" spans="2:5" ht="30.75" customHeight="1">
      <c r="B56" s="310" t="s">
        <v>1</v>
      </c>
      <c r="C56" s="311" t="s">
        <v>886</v>
      </c>
      <c r="D56" s="390" t="s">
        <v>887</v>
      </c>
      <c r="E56" s="390"/>
    </row>
    <row r="57" spans="2:5" ht="77.25" customHeight="1">
      <c r="B57" s="310" t="s">
        <v>1</v>
      </c>
      <c r="C57" s="311" t="s">
        <v>1072</v>
      </c>
      <c r="D57" s="390" t="s">
        <v>1073</v>
      </c>
      <c r="E57" s="390"/>
    </row>
    <row r="58" spans="2:5" ht="56.25" customHeight="1">
      <c r="B58" s="310" t="s">
        <v>1</v>
      </c>
      <c r="C58" s="311" t="s">
        <v>888</v>
      </c>
      <c r="D58" s="390" t="s">
        <v>889</v>
      </c>
      <c r="E58" s="390"/>
    </row>
    <row r="59" spans="2:5" ht="69" customHeight="1">
      <c r="B59" s="310" t="s">
        <v>1</v>
      </c>
      <c r="C59" s="311" t="s">
        <v>890</v>
      </c>
      <c r="D59" s="390" t="s">
        <v>891</v>
      </c>
      <c r="E59" s="390"/>
    </row>
    <row r="60" spans="2:5" ht="59.25" customHeight="1">
      <c r="B60" s="310" t="s">
        <v>1</v>
      </c>
      <c r="C60" s="311" t="s">
        <v>892</v>
      </c>
      <c r="D60" s="390" t="s">
        <v>893</v>
      </c>
      <c r="E60" s="390"/>
    </row>
    <row r="61" spans="2:5" ht="60.75" customHeight="1">
      <c r="B61" s="310" t="s">
        <v>1</v>
      </c>
      <c r="C61" s="311" t="s">
        <v>757</v>
      </c>
      <c r="D61" s="390" t="s">
        <v>758</v>
      </c>
      <c r="E61" s="390"/>
    </row>
    <row r="62" spans="2:5" ht="40.5" customHeight="1">
      <c r="B62" s="310" t="s">
        <v>1</v>
      </c>
      <c r="C62" s="311" t="s">
        <v>894</v>
      </c>
      <c r="D62" s="390" t="s">
        <v>895</v>
      </c>
      <c r="E62" s="390"/>
    </row>
    <row r="63" spans="2:5" ht="41.25" customHeight="1">
      <c r="B63" s="310" t="s">
        <v>1</v>
      </c>
      <c r="C63" s="311" t="s">
        <v>759</v>
      </c>
      <c r="D63" s="390" t="s">
        <v>760</v>
      </c>
      <c r="E63" s="390"/>
    </row>
    <row r="64" spans="2:5" ht="51.75" customHeight="1">
      <c r="B64" s="310" t="s">
        <v>1</v>
      </c>
      <c r="C64" s="311" t="s">
        <v>761</v>
      </c>
      <c r="D64" s="390" t="s">
        <v>762</v>
      </c>
      <c r="E64" s="390"/>
    </row>
    <row r="65" spans="2:5" ht="116.25" customHeight="1">
      <c r="B65" s="310" t="s">
        <v>1</v>
      </c>
      <c r="C65" s="311" t="s">
        <v>896</v>
      </c>
      <c r="D65" s="390" t="s">
        <v>897</v>
      </c>
      <c r="E65" s="390"/>
    </row>
    <row r="66" spans="2:5" ht="109.5" customHeight="1">
      <c r="B66" s="310" t="s">
        <v>1</v>
      </c>
      <c r="C66" s="311" t="s">
        <v>898</v>
      </c>
      <c r="D66" s="390" t="s">
        <v>899</v>
      </c>
      <c r="E66" s="390"/>
    </row>
    <row r="67" spans="2:5" ht="92.25" customHeight="1">
      <c r="B67" s="310" t="s">
        <v>1</v>
      </c>
      <c r="C67" s="311" t="s">
        <v>900</v>
      </c>
      <c r="D67" s="390" t="s">
        <v>901</v>
      </c>
      <c r="E67" s="390"/>
    </row>
    <row r="68" spans="2:5" ht="63.75" customHeight="1">
      <c r="B68" s="310" t="s">
        <v>1</v>
      </c>
      <c r="C68" s="311" t="s">
        <v>902</v>
      </c>
      <c r="D68" s="390" t="s">
        <v>903</v>
      </c>
      <c r="E68" s="390"/>
    </row>
    <row r="69" spans="2:5" ht="53.25" customHeight="1">
      <c r="B69" s="310" t="s">
        <v>1</v>
      </c>
      <c r="C69" s="311" t="s">
        <v>904</v>
      </c>
      <c r="D69" s="390" t="s">
        <v>905</v>
      </c>
      <c r="E69" s="390"/>
    </row>
    <row r="70" spans="2:5" ht="55.5" customHeight="1">
      <c r="B70" s="310" t="s">
        <v>1</v>
      </c>
      <c r="C70" s="311" t="s">
        <v>1074</v>
      </c>
      <c r="D70" s="390" t="s">
        <v>1075</v>
      </c>
      <c r="E70" s="390"/>
    </row>
    <row r="71" spans="2:5" ht="57" customHeight="1">
      <c r="B71" s="310" t="s">
        <v>1</v>
      </c>
      <c r="C71" s="311" t="s">
        <v>1076</v>
      </c>
      <c r="D71" s="390" t="s">
        <v>1077</v>
      </c>
      <c r="E71" s="390"/>
    </row>
    <row r="72" spans="2:5" ht="30.75" customHeight="1">
      <c r="B72" s="310" t="s">
        <v>1</v>
      </c>
      <c r="C72" s="311" t="s">
        <v>906</v>
      </c>
      <c r="D72" s="390" t="s">
        <v>907</v>
      </c>
      <c r="E72" s="390"/>
    </row>
    <row r="73" spans="2:5" ht="30.75" customHeight="1">
      <c r="B73" s="310" t="s">
        <v>1</v>
      </c>
      <c r="C73" s="311" t="s">
        <v>22</v>
      </c>
      <c r="D73" s="390" t="s">
        <v>15</v>
      </c>
      <c r="E73" s="390"/>
    </row>
    <row r="74" spans="2:5" ht="30.75" customHeight="1">
      <c r="B74" s="310" t="s">
        <v>1</v>
      </c>
      <c r="C74" s="311" t="s">
        <v>908</v>
      </c>
      <c r="D74" s="390" t="s">
        <v>909</v>
      </c>
      <c r="E74" s="390"/>
    </row>
    <row r="75" spans="2:5" ht="30.75" customHeight="1">
      <c r="B75" s="310" t="s">
        <v>1</v>
      </c>
      <c r="C75" s="311" t="s">
        <v>1078</v>
      </c>
      <c r="D75" s="390" t="s">
        <v>1031</v>
      </c>
      <c r="E75" s="390"/>
    </row>
    <row r="76" spans="2:5" ht="39" customHeight="1">
      <c r="B76" s="310" t="s">
        <v>1</v>
      </c>
      <c r="C76" s="311" t="s">
        <v>910</v>
      </c>
      <c r="D76" s="390" t="s">
        <v>911</v>
      </c>
      <c r="E76" s="390"/>
    </row>
    <row r="77" spans="2:5" ht="40.5" customHeight="1">
      <c r="B77" s="310" t="s">
        <v>1</v>
      </c>
      <c r="C77" s="311" t="s">
        <v>912</v>
      </c>
      <c r="D77" s="390" t="s">
        <v>913</v>
      </c>
      <c r="E77" s="390"/>
    </row>
    <row r="78" spans="2:5" ht="57" customHeight="1">
      <c r="B78" s="310" t="s">
        <v>1</v>
      </c>
      <c r="C78" s="311" t="s">
        <v>914</v>
      </c>
      <c r="D78" s="390" t="s">
        <v>915</v>
      </c>
      <c r="E78" s="390"/>
    </row>
    <row r="79" spans="2:5" ht="40.5" customHeight="1">
      <c r="B79" s="310" t="s">
        <v>1</v>
      </c>
      <c r="C79" s="307" t="s">
        <v>916</v>
      </c>
      <c r="D79" s="391" t="s">
        <v>917</v>
      </c>
      <c r="E79" s="391"/>
    </row>
    <row r="80" spans="2:5" ht="22.5" customHeight="1">
      <c r="B80" s="308" t="s">
        <v>16</v>
      </c>
      <c r="C80" s="312"/>
      <c r="D80" s="389" t="s">
        <v>918</v>
      </c>
      <c r="E80" s="389"/>
    </row>
    <row r="81" spans="2:5" ht="18.75" customHeight="1">
      <c r="B81" s="308" t="s">
        <v>17</v>
      </c>
      <c r="C81" s="312"/>
      <c r="D81" s="389" t="s">
        <v>919</v>
      </c>
      <c r="E81" s="389"/>
    </row>
    <row r="82" spans="2:5" ht="21" customHeight="1">
      <c r="B82" s="308" t="s">
        <v>18</v>
      </c>
      <c r="C82" s="312"/>
      <c r="D82" s="389" t="s">
        <v>19</v>
      </c>
      <c r="E82" s="389"/>
    </row>
    <row r="83" spans="2:5" ht="18" customHeight="1">
      <c r="B83" s="308" t="s">
        <v>20</v>
      </c>
      <c r="C83" s="307"/>
      <c r="D83" s="389" t="s">
        <v>21</v>
      </c>
      <c r="E83" s="389"/>
    </row>
    <row r="84" spans="2:5" ht="20.25" customHeight="1">
      <c r="B84" s="310" t="s">
        <v>20</v>
      </c>
      <c r="C84" s="307" t="s">
        <v>755</v>
      </c>
      <c r="D84" s="393" t="s">
        <v>756</v>
      </c>
      <c r="E84" s="393"/>
    </row>
    <row r="85" spans="2:5" ht="18" customHeight="1">
      <c r="B85" s="310" t="s">
        <v>20</v>
      </c>
      <c r="C85" s="307" t="s">
        <v>906</v>
      </c>
      <c r="D85" s="394" t="s">
        <v>907</v>
      </c>
      <c r="E85" s="394"/>
    </row>
    <row r="86" spans="2:5" ht="19.5" customHeight="1">
      <c r="B86" s="310" t="s">
        <v>20</v>
      </c>
      <c r="C86" s="313" t="s">
        <v>22</v>
      </c>
      <c r="D86" s="394" t="s">
        <v>15</v>
      </c>
      <c r="E86" s="394"/>
    </row>
    <row r="87" spans="2:5" ht="17.25" customHeight="1">
      <c r="B87" s="310" t="s">
        <v>20</v>
      </c>
      <c r="C87" s="307" t="s">
        <v>23</v>
      </c>
      <c r="D87" s="393" t="s">
        <v>920</v>
      </c>
      <c r="E87" s="393"/>
    </row>
    <row r="88" spans="2:5" ht="37.5" customHeight="1">
      <c r="B88" s="308" t="s">
        <v>24</v>
      </c>
      <c r="C88" s="312"/>
      <c r="D88" s="389" t="s">
        <v>25</v>
      </c>
      <c r="E88" s="389"/>
    </row>
    <row r="89" spans="2:5" ht="40.5" customHeight="1">
      <c r="B89" s="308" t="s">
        <v>26</v>
      </c>
      <c r="C89" s="312"/>
      <c r="D89" s="389" t="s">
        <v>27</v>
      </c>
      <c r="E89" s="389"/>
    </row>
    <row r="90" spans="2:5" ht="38.25" customHeight="1"/>
    <row r="91" spans="2:5" ht="49.5" customHeight="1">
      <c r="B91" s="392" t="s">
        <v>921</v>
      </c>
      <c r="C91" s="392"/>
      <c r="D91" s="392"/>
      <c r="E91" s="392"/>
    </row>
    <row r="92" spans="2:5" ht="63.75" customHeight="1">
      <c r="B92" s="392"/>
      <c r="C92" s="392"/>
      <c r="D92" s="392"/>
      <c r="E92" s="392"/>
    </row>
    <row r="93" spans="2:5" ht="65.25" customHeight="1">
      <c r="B93" s="392"/>
      <c r="C93" s="392"/>
      <c r="D93" s="392"/>
      <c r="E93" s="392"/>
    </row>
  </sheetData>
  <mergeCells count="88">
    <mergeCell ref="D89:E89"/>
    <mergeCell ref="B91:E91"/>
    <mergeCell ref="B92:E92"/>
    <mergeCell ref="B93:E93"/>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D11:E11"/>
    <mergeCell ref="D12:E12"/>
    <mergeCell ref="D13:E13"/>
    <mergeCell ref="D14:E14"/>
    <mergeCell ref="D15:E15"/>
    <mergeCell ref="D16:E16"/>
    <mergeCell ref="B4:E4"/>
    <mergeCell ref="B6:C6"/>
    <mergeCell ref="D6:E7"/>
    <mergeCell ref="D8:E8"/>
    <mergeCell ref="D9:E9"/>
    <mergeCell ref="D10:E10"/>
  </mergeCells>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dimension ref="B1:I17"/>
  <sheetViews>
    <sheetView view="pageBreakPreview" zoomScale="60" workbookViewId="0">
      <selection activeCell="C6" sqref="C6"/>
    </sheetView>
  </sheetViews>
  <sheetFormatPr defaultColWidth="8.7109375" defaultRowHeight="15.75"/>
  <cols>
    <col min="1" max="1" width="3.140625" style="231" customWidth="1"/>
    <col min="2" max="2" width="6.85546875" style="232" customWidth="1"/>
    <col min="3" max="3" width="32.42578125" style="232" customWidth="1"/>
    <col min="4" max="4" width="19.28515625" style="232" customWidth="1"/>
    <col min="5" max="5" width="18.7109375" style="232" customWidth="1"/>
    <col min="6" max="6" width="25.85546875" style="232" customWidth="1"/>
    <col min="7" max="7" width="24.85546875" style="232" customWidth="1"/>
    <col min="8" max="8" width="19" style="232" customWidth="1"/>
    <col min="9" max="9" width="18.140625" style="231" customWidth="1"/>
    <col min="10" max="16384" width="8.7109375" style="231"/>
  </cols>
  <sheetData>
    <row r="1" spans="2:9" ht="18.75">
      <c r="G1" s="420" t="s">
        <v>1060</v>
      </c>
      <c r="H1" s="420"/>
      <c r="I1" s="233"/>
    </row>
    <row r="2" spans="2:9" ht="132.75" customHeight="1">
      <c r="G2" s="421" t="s">
        <v>1061</v>
      </c>
      <c r="H2" s="421"/>
      <c r="I2" s="234"/>
    </row>
    <row r="5" spans="2:9" ht="31.5" customHeight="1">
      <c r="B5" s="399" t="s">
        <v>1036</v>
      </c>
      <c r="C5" s="399"/>
      <c r="D5" s="399"/>
      <c r="E5" s="399"/>
      <c r="F5" s="399"/>
      <c r="G5" s="399"/>
      <c r="H5" s="399"/>
    </row>
    <row r="7" spans="2:9" ht="19.5" thickBot="1">
      <c r="B7" s="235" t="s">
        <v>1041</v>
      </c>
      <c r="C7" s="235"/>
      <c r="D7" s="235"/>
      <c r="E7" s="235"/>
      <c r="F7" s="235"/>
      <c r="G7" s="235"/>
      <c r="H7" s="235"/>
    </row>
    <row r="8" spans="2:9" ht="75">
      <c r="B8" s="236" t="s">
        <v>946</v>
      </c>
      <c r="C8" s="224" t="s">
        <v>1005</v>
      </c>
      <c r="D8" s="224" t="s">
        <v>1006</v>
      </c>
      <c r="E8" s="277" t="s">
        <v>1007</v>
      </c>
      <c r="F8" s="224" t="s">
        <v>1008</v>
      </c>
      <c r="G8" s="224" t="s">
        <v>954</v>
      </c>
      <c r="H8" s="237" t="s">
        <v>1009</v>
      </c>
    </row>
    <row r="9" spans="2:9">
      <c r="B9" s="238">
        <v>1</v>
      </c>
      <c r="C9" s="239">
        <v>2</v>
      </c>
      <c r="D9" s="239">
        <v>3</v>
      </c>
      <c r="E9" s="239">
        <v>4</v>
      </c>
      <c r="F9" s="239">
        <v>5</v>
      </c>
      <c r="G9" s="239">
        <v>6</v>
      </c>
      <c r="H9" s="240">
        <v>7</v>
      </c>
    </row>
    <row r="10" spans="2:9">
      <c r="B10" s="238" t="s">
        <v>955</v>
      </c>
      <c r="C10" s="239" t="s">
        <v>955</v>
      </c>
      <c r="D10" s="239" t="s">
        <v>955</v>
      </c>
      <c r="E10" s="239" t="s">
        <v>955</v>
      </c>
      <c r="F10" s="239" t="s">
        <v>955</v>
      </c>
      <c r="G10" s="239" t="s">
        <v>955</v>
      </c>
      <c r="H10" s="240" t="s">
        <v>955</v>
      </c>
    </row>
    <row r="11" spans="2:9" ht="19.5" thickBot="1">
      <c r="B11" s="241"/>
      <c r="C11" s="278" t="s">
        <v>996</v>
      </c>
      <c r="D11" s="242" t="s">
        <v>955</v>
      </c>
      <c r="E11" s="242" t="s">
        <v>955</v>
      </c>
      <c r="F11" s="242" t="s">
        <v>955</v>
      </c>
      <c r="G11" s="242" t="s">
        <v>955</v>
      </c>
      <c r="H11" s="243" t="s">
        <v>955</v>
      </c>
    </row>
    <row r="12" spans="2:9">
      <c r="B12" s="244"/>
      <c r="C12" s="244"/>
      <c r="D12" s="244"/>
      <c r="E12" s="244"/>
      <c r="F12" s="244"/>
      <c r="G12" s="244"/>
      <c r="H12" s="244"/>
    </row>
    <row r="14" spans="2:9" ht="42" customHeight="1" thickBot="1">
      <c r="B14" s="405" t="s">
        <v>1037</v>
      </c>
      <c r="C14" s="405"/>
      <c r="D14" s="405"/>
      <c r="E14" s="405"/>
      <c r="F14" s="405"/>
      <c r="G14" s="405"/>
      <c r="H14" s="405"/>
    </row>
    <row r="15" spans="2:9" ht="38.25" customHeight="1">
      <c r="B15" s="422" t="s">
        <v>956</v>
      </c>
      <c r="C15" s="423"/>
      <c r="D15" s="423"/>
      <c r="E15" s="423"/>
      <c r="F15" s="423" t="s">
        <v>1012</v>
      </c>
      <c r="G15" s="423"/>
      <c r="H15" s="424"/>
    </row>
    <row r="16" spans="2:9" ht="27" customHeight="1">
      <c r="B16" s="425" t="s">
        <v>957</v>
      </c>
      <c r="C16" s="426"/>
      <c r="D16" s="426"/>
      <c r="E16" s="426"/>
      <c r="F16" s="427" t="s">
        <v>955</v>
      </c>
      <c r="G16" s="428"/>
      <c r="H16" s="429"/>
    </row>
    <row r="17" spans="2:8" ht="19.5" thickBot="1">
      <c r="B17" s="415" t="s">
        <v>1011</v>
      </c>
      <c r="C17" s="416"/>
      <c r="D17" s="416"/>
      <c r="E17" s="416"/>
      <c r="F17" s="417" t="s">
        <v>955</v>
      </c>
      <c r="G17" s="418"/>
      <c r="H17" s="419"/>
    </row>
  </sheetData>
  <mergeCells count="10">
    <mergeCell ref="B17:E17"/>
    <mergeCell ref="F17:H17"/>
    <mergeCell ref="G1:H1"/>
    <mergeCell ref="G2:H2"/>
    <mergeCell ref="B15:E15"/>
    <mergeCell ref="F15:H15"/>
    <mergeCell ref="B16:E16"/>
    <mergeCell ref="F16:H16"/>
    <mergeCell ref="B5:H5"/>
    <mergeCell ref="B14:H14"/>
  </mergeCells>
  <pageMargins left="0.7" right="0.7" top="0.75" bottom="0.75" header="0.3" footer="0.3"/>
  <pageSetup paperSize="9" scale="59" orientation="portrait" r:id="rId1"/>
</worksheet>
</file>

<file path=xl/worksheets/sheet11.xml><?xml version="1.0" encoding="utf-8"?>
<worksheet xmlns="http://schemas.openxmlformats.org/spreadsheetml/2006/main" xmlns:r="http://schemas.openxmlformats.org/officeDocument/2006/relationships">
  <dimension ref="B1:I17"/>
  <sheetViews>
    <sheetView view="pageBreakPreview" zoomScale="60" workbookViewId="0">
      <selection activeCell="K14" sqref="K14"/>
    </sheetView>
  </sheetViews>
  <sheetFormatPr defaultColWidth="8.7109375" defaultRowHeight="15.75"/>
  <cols>
    <col min="1" max="1" width="3.140625" style="231" customWidth="1"/>
    <col min="2" max="2" width="6.85546875" style="232" customWidth="1"/>
    <col min="3" max="3" width="32.42578125" style="232" customWidth="1"/>
    <col min="4" max="4" width="19.28515625" style="232" customWidth="1"/>
    <col min="5" max="5" width="18.7109375" style="232" customWidth="1"/>
    <col min="6" max="6" width="33.140625" style="232" customWidth="1"/>
    <col min="7" max="7" width="22.42578125" style="232" customWidth="1"/>
    <col min="8" max="8" width="17.5703125" style="232" customWidth="1"/>
    <col min="9" max="9" width="18.140625" style="231" customWidth="1"/>
    <col min="10" max="16384" width="8.7109375" style="231"/>
  </cols>
  <sheetData>
    <row r="1" spans="2:9" ht="18.75">
      <c r="G1" s="420" t="s">
        <v>1062</v>
      </c>
      <c r="H1" s="420"/>
      <c r="I1" s="233"/>
    </row>
    <row r="2" spans="2:9" ht="120" customHeight="1">
      <c r="G2" s="434" t="s">
        <v>1061</v>
      </c>
      <c r="H2" s="434"/>
      <c r="I2" s="234"/>
    </row>
    <row r="5" spans="2:9" ht="31.5" customHeight="1">
      <c r="B5" s="399" t="s">
        <v>1092</v>
      </c>
      <c r="C5" s="399"/>
      <c r="D5" s="399"/>
      <c r="E5" s="399"/>
      <c r="F5" s="399"/>
      <c r="G5" s="399"/>
      <c r="H5" s="399"/>
    </row>
    <row r="7" spans="2:9" ht="19.5" thickBot="1">
      <c r="B7" s="235" t="s">
        <v>1042</v>
      </c>
      <c r="C7" s="235"/>
      <c r="D7" s="235"/>
      <c r="E7" s="235"/>
      <c r="F7" s="235"/>
      <c r="G7" s="235"/>
      <c r="H7" s="235"/>
    </row>
    <row r="8" spans="2:9" ht="56.25">
      <c r="B8" s="236" t="s">
        <v>946</v>
      </c>
      <c r="C8" s="224" t="s">
        <v>1005</v>
      </c>
      <c r="D8" s="224" t="s">
        <v>1006</v>
      </c>
      <c r="E8" s="277" t="s">
        <v>1007</v>
      </c>
      <c r="F8" s="224" t="s">
        <v>1008</v>
      </c>
      <c r="G8" s="224" t="s">
        <v>954</v>
      </c>
      <c r="H8" s="237" t="s">
        <v>1009</v>
      </c>
    </row>
    <row r="9" spans="2:9">
      <c r="B9" s="238">
        <v>1</v>
      </c>
      <c r="C9" s="239">
        <v>2</v>
      </c>
      <c r="D9" s="239">
        <v>3</v>
      </c>
      <c r="E9" s="239">
        <v>4</v>
      </c>
      <c r="F9" s="239">
        <v>5</v>
      </c>
      <c r="G9" s="239">
        <v>6</v>
      </c>
      <c r="H9" s="240">
        <v>7</v>
      </c>
    </row>
    <row r="10" spans="2:9">
      <c r="B10" s="238" t="s">
        <v>955</v>
      </c>
      <c r="C10" s="239" t="s">
        <v>955</v>
      </c>
      <c r="D10" s="239" t="s">
        <v>955</v>
      </c>
      <c r="E10" s="239" t="s">
        <v>955</v>
      </c>
      <c r="F10" s="239" t="s">
        <v>955</v>
      </c>
      <c r="G10" s="239" t="s">
        <v>955</v>
      </c>
      <c r="H10" s="240" t="s">
        <v>955</v>
      </c>
    </row>
    <row r="11" spans="2:9" ht="19.5" thickBot="1">
      <c r="B11" s="241"/>
      <c r="C11" s="278" t="s">
        <v>996</v>
      </c>
      <c r="D11" s="242" t="s">
        <v>955</v>
      </c>
      <c r="E11" s="242" t="s">
        <v>955</v>
      </c>
      <c r="F11" s="242" t="s">
        <v>955</v>
      </c>
      <c r="G11" s="242" t="s">
        <v>955</v>
      </c>
      <c r="H11" s="243" t="s">
        <v>955</v>
      </c>
    </row>
    <row r="12" spans="2:9">
      <c r="B12" s="244"/>
      <c r="C12" s="244"/>
      <c r="D12" s="244"/>
      <c r="E12" s="244"/>
      <c r="F12" s="244"/>
      <c r="G12" s="244"/>
      <c r="H12" s="244"/>
    </row>
    <row r="14" spans="2:9" ht="42" customHeight="1" thickBot="1">
      <c r="B14" s="405" t="s">
        <v>1043</v>
      </c>
      <c r="C14" s="405"/>
      <c r="D14" s="405"/>
      <c r="E14" s="405"/>
      <c r="F14" s="405"/>
      <c r="G14" s="405"/>
      <c r="H14" s="405"/>
    </row>
    <row r="15" spans="2:9" ht="120" customHeight="1">
      <c r="B15" s="422" t="s">
        <v>956</v>
      </c>
      <c r="C15" s="423"/>
      <c r="D15" s="423"/>
      <c r="E15" s="423"/>
      <c r="F15" s="279" t="s">
        <v>1010</v>
      </c>
      <c r="G15" s="423" t="s">
        <v>1044</v>
      </c>
      <c r="H15" s="424"/>
    </row>
    <row r="16" spans="2:9" ht="27" customHeight="1">
      <c r="B16" s="425" t="s">
        <v>957</v>
      </c>
      <c r="C16" s="426"/>
      <c r="D16" s="426"/>
      <c r="E16" s="426"/>
      <c r="F16" s="280" t="s">
        <v>955</v>
      </c>
      <c r="G16" s="430" t="s">
        <v>955</v>
      </c>
      <c r="H16" s="431"/>
    </row>
    <row r="17" spans="2:8" ht="19.5" thickBot="1">
      <c r="B17" s="415" t="s">
        <v>1011</v>
      </c>
      <c r="C17" s="416"/>
      <c r="D17" s="416"/>
      <c r="E17" s="416"/>
      <c r="F17" s="281" t="s">
        <v>955</v>
      </c>
      <c r="G17" s="432" t="s">
        <v>955</v>
      </c>
      <c r="H17" s="433"/>
    </row>
  </sheetData>
  <mergeCells count="10">
    <mergeCell ref="B16:E16"/>
    <mergeCell ref="G16:H16"/>
    <mergeCell ref="B17:E17"/>
    <mergeCell ref="G17:H17"/>
    <mergeCell ref="G1:H1"/>
    <mergeCell ref="G2:H2"/>
    <mergeCell ref="B5:H5"/>
    <mergeCell ref="B14:H14"/>
    <mergeCell ref="B15:E15"/>
    <mergeCell ref="G15:H15"/>
  </mergeCell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dimension ref="B1:G13"/>
  <sheetViews>
    <sheetView view="pageBreakPreview" zoomScale="60" workbookViewId="0">
      <selection activeCell="C7" sqref="C7:D7"/>
    </sheetView>
  </sheetViews>
  <sheetFormatPr defaultColWidth="8.7109375" defaultRowHeight="18.75"/>
  <cols>
    <col min="1" max="1" width="5.85546875" style="231" customWidth="1"/>
    <col min="2" max="2" width="6" style="235" customWidth="1"/>
    <col min="3" max="3" width="40.140625" style="235" customWidth="1"/>
    <col min="4" max="4" width="28.5703125" style="235" customWidth="1"/>
    <col min="5" max="5" width="17.42578125" style="235" customWidth="1"/>
    <col min="6" max="6" width="16.140625" style="231" customWidth="1"/>
    <col min="7" max="7" width="17.7109375" style="231" customWidth="1"/>
    <col min="8" max="16384" width="8.7109375" style="231"/>
  </cols>
  <sheetData>
    <row r="1" spans="2:7" ht="18.75" customHeight="1">
      <c r="D1" s="438"/>
      <c r="E1" s="438"/>
    </row>
    <row r="2" spans="2:7" ht="120.75" customHeight="1">
      <c r="D2" s="245"/>
      <c r="E2" s="439" t="s">
        <v>1063</v>
      </c>
      <c r="F2" s="439"/>
      <c r="G2" s="439"/>
    </row>
    <row r="4" spans="2:7" ht="39" customHeight="1">
      <c r="B4" s="440" t="s">
        <v>958</v>
      </c>
      <c r="C4" s="440"/>
      <c r="D4" s="440"/>
      <c r="E4" s="440"/>
      <c r="F4" s="440"/>
      <c r="G4" s="440"/>
    </row>
    <row r="6" spans="2:7" ht="19.5" thickBot="1">
      <c r="E6" s="246"/>
      <c r="G6" s="246" t="s">
        <v>959</v>
      </c>
    </row>
    <row r="7" spans="2:7" ht="36.75" customHeight="1">
      <c r="B7" s="331" t="s">
        <v>946</v>
      </c>
      <c r="C7" s="441" t="s">
        <v>960</v>
      </c>
      <c r="D7" s="441"/>
      <c r="E7" s="332" t="s">
        <v>961</v>
      </c>
      <c r="F7" s="333" t="s">
        <v>962</v>
      </c>
      <c r="G7" s="334" t="s">
        <v>1045</v>
      </c>
    </row>
    <row r="8" spans="2:7" ht="18.75" customHeight="1">
      <c r="B8" s="335" t="s">
        <v>947</v>
      </c>
      <c r="C8" s="435" t="s">
        <v>963</v>
      </c>
      <c r="D8" s="435"/>
      <c r="E8" s="247">
        <v>0</v>
      </c>
      <c r="F8" s="247">
        <v>0</v>
      </c>
      <c r="G8" s="336">
        <v>0</v>
      </c>
    </row>
    <row r="9" spans="2:7" ht="57" customHeight="1">
      <c r="B9" s="335" t="s">
        <v>949</v>
      </c>
      <c r="C9" s="435" t="s">
        <v>964</v>
      </c>
      <c r="D9" s="435"/>
      <c r="E9" s="247">
        <v>0</v>
      </c>
      <c r="F9" s="247">
        <v>0</v>
      </c>
      <c r="G9" s="336">
        <v>0</v>
      </c>
    </row>
    <row r="10" spans="2:7" ht="36.75" customHeight="1">
      <c r="B10" s="335" t="s">
        <v>950</v>
      </c>
      <c r="C10" s="435" t="s">
        <v>965</v>
      </c>
      <c r="D10" s="435"/>
      <c r="E10" s="247">
        <v>0</v>
      </c>
      <c r="F10" s="247">
        <v>0</v>
      </c>
      <c r="G10" s="336">
        <v>0</v>
      </c>
    </row>
    <row r="11" spans="2:7" ht="22.5" customHeight="1">
      <c r="B11" s="335" t="s">
        <v>966</v>
      </c>
      <c r="C11" s="435" t="s">
        <v>967</v>
      </c>
      <c r="D11" s="435"/>
      <c r="E11" s="247">
        <v>0</v>
      </c>
      <c r="F11" s="247">
        <v>0</v>
      </c>
      <c r="G11" s="336">
        <v>0</v>
      </c>
    </row>
    <row r="12" spans="2:7" ht="27.75" customHeight="1">
      <c r="B12" s="225" t="s">
        <v>968</v>
      </c>
      <c r="C12" s="436" t="s">
        <v>969</v>
      </c>
      <c r="D12" s="436"/>
      <c r="E12" s="247">
        <v>0</v>
      </c>
      <c r="F12" s="247">
        <v>0</v>
      </c>
      <c r="G12" s="336">
        <v>0</v>
      </c>
    </row>
    <row r="13" spans="2:7" ht="36" customHeight="1" thickBot="1">
      <c r="B13" s="337"/>
      <c r="C13" s="437" t="s">
        <v>970</v>
      </c>
      <c r="D13" s="437"/>
      <c r="E13" s="338">
        <v>0</v>
      </c>
      <c r="F13" s="338">
        <v>0</v>
      </c>
      <c r="G13" s="339">
        <v>0</v>
      </c>
    </row>
  </sheetData>
  <mergeCells count="10">
    <mergeCell ref="C10:D10"/>
    <mergeCell ref="C11:D11"/>
    <mergeCell ref="C12:D12"/>
    <mergeCell ref="C13:D13"/>
    <mergeCell ref="D1:E1"/>
    <mergeCell ref="E2:G2"/>
    <mergeCell ref="B4:G4"/>
    <mergeCell ref="C7:D7"/>
    <mergeCell ref="C8:D8"/>
    <mergeCell ref="C9:D9"/>
  </mergeCells>
  <pageMargins left="0.7" right="0.7" top="0.75" bottom="0.75" header="0.3" footer="0.3"/>
  <pageSetup paperSize="9" scale="67" orientation="portrait" r:id="rId1"/>
</worksheet>
</file>

<file path=xl/worksheets/sheet13.xml><?xml version="1.0" encoding="utf-8"?>
<worksheet xmlns="http://schemas.openxmlformats.org/spreadsheetml/2006/main" xmlns:r="http://schemas.openxmlformats.org/officeDocument/2006/relationships">
  <dimension ref="A1:E24"/>
  <sheetViews>
    <sheetView view="pageBreakPreview" zoomScale="60" workbookViewId="0">
      <selection activeCell="A3" sqref="A3:E3"/>
    </sheetView>
  </sheetViews>
  <sheetFormatPr defaultColWidth="8.7109375" defaultRowHeight="15"/>
  <cols>
    <col min="1" max="1" width="8.85546875" style="231" customWidth="1"/>
    <col min="2" max="2" width="37.140625" style="231" customWidth="1"/>
    <col min="3" max="3" width="20.5703125" style="231" customWidth="1"/>
    <col min="4" max="4" width="19.7109375" style="231" customWidth="1"/>
    <col min="5" max="5" width="20.85546875" style="231" customWidth="1"/>
    <col min="6" max="16384" width="8.7109375" style="231"/>
  </cols>
  <sheetData>
    <row r="1" spans="1:5" ht="98.25" customHeight="1">
      <c r="A1" s="246"/>
      <c r="B1" s="248"/>
      <c r="C1" s="442" t="s">
        <v>1064</v>
      </c>
      <c r="D1" s="442"/>
      <c r="E1" s="442"/>
    </row>
    <row r="2" spans="1:5" ht="15" customHeight="1">
      <c r="A2" s="246"/>
    </row>
    <row r="3" spans="1:5" ht="167.25" customHeight="1">
      <c r="A3" s="443" t="s">
        <v>1095</v>
      </c>
      <c r="B3" s="443"/>
      <c r="C3" s="443"/>
      <c r="D3" s="443"/>
      <c r="E3" s="443"/>
    </row>
    <row r="4" spans="1:5" ht="19.5" thickBot="1">
      <c r="A4" s="249"/>
    </row>
    <row r="5" spans="1:5" ht="31.5" customHeight="1">
      <c r="A5" s="340" t="s">
        <v>946</v>
      </c>
      <c r="B5" s="341" t="s">
        <v>971</v>
      </c>
      <c r="C5" s="341" t="s">
        <v>175</v>
      </c>
      <c r="D5" s="341" t="s">
        <v>176</v>
      </c>
      <c r="E5" s="342" t="s">
        <v>810</v>
      </c>
    </row>
    <row r="6" spans="1:5">
      <c r="A6" s="343">
        <v>1</v>
      </c>
      <c r="B6" s="282">
        <v>2</v>
      </c>
      <c r="C6" s="282">
        <v>3</v>
      </c>
      <c r="D6" s="282">
        <v>3</v>
      </c>
      <c r="E6" s="344">
        <v>3</v>
      </c>
    </row>
    <row r="7" spans="1:5" ht="18.75">
      <c r="A7" s="345"/>
      <c r="B7" s="283" t="s">
        <v>972</v>
      </c>
      <c r="C7" s="284">
        <f>SUM(C8:C24)</f>
        <v>32129019</v>
      </c>
      <c r="D7" s="284">
        <f>SUM(D8:D24)</f>
        <v>32068440</v>
      </c>
      <c r="E7" s="346">
        <f>SUM(E8:E24)</f>
        <v>29153127</v>
      </c>
    </row>
    <row r="8" spans="1:5" ht="18.75">
      <c r="A8" s="347">
        <v>1</v>
      </c>
      <c r="B8" s="285" t="s">
        <v>973</v>
      </c>
      <c r="C8" s="286">
        <v>1716211</v>
      </c>
      <c r="D8" s="286">
        <v>1712975</v>
      </c>
      <c r="E8" s="348">
        <v>1557250</v>
      </c>
    </row>
    <row r="9" spans="1:5" ht="18.75">
      <c r="A9" s="347">
        <f t="shared" ref="A9:A24" si="0">A8+1</f>
        <v>2</v>
      </c>
      <c r="B9" s="285" t="s">
        <v>974</v>
      </c>
      <c r="C9" s="286">
        <v>749394</v>
      </c>
      <c r="D9" s="286">
        <v>747981</v>
      </c>
      <c r="E9" s="348">
        <v>679983</v>
      </c>
    </row>
    <row r="10" spans="1:5" ht="18.75">
      <c r="A10" s="347">
        <f t="shared" si="0"/>
        <v>3</v>
      </c>
      <c r="B10" s="285" t="s">
        <v>975</v>
      </c>
      <c r="C10" s="286">
        <v>696969</v>
      </c>
      <c r="D10" s="286">
        <v>695655</v>
      </c>
      <c r="E10" s="348">
        <v>632414</v>
      </c>
    </row>
    <row r="11" spans="1:5" ht="18.75">
      <c r="A11" s="347">
        <f t="shared" si="0"/>
        <v>4</v>
      </c>
      <c r="B11" s="285" t="s">
        <v>976</v>
      </c>
      <c r="C11" s="287">
        <v>2524100</v>
      </c>
      <c r="D11" s="287">
        <v>2519341</v>
      </c>
      <c r="E11" s="349">
        <v>2290310</v>
      </c>
    </row>
    <row r="12" spans="1:5" ht="18.75">
      <c r="A12" s="347">
        <f t="shared" si="0"/>
        <v>5</v>
      </c>
      <c r="B12" s="285" t="s">
        <v>977</v>
      </c>
      <c r="C12" s="287">
        <v>1765876</v>
      </c>
      <c r="D12" s="287">
        <v>1762547</v>
      </c>
      <c r="E12" s="349">
        <v>1602315</v>
      </c>
    </row>
    <row r="13" spans="1:5" ht="18.75">
      <c r="A13" s="347">
        <f t="shared" si="0"/>
        <v>6</v>
      </c>
      <c r="B13" s="285" t="s">
        <v>978</v>
      </c>
      <c r="C13" s="287">
        <v>5858295</v>
      </c>
      <c r="D13" s="287">
        <v>5847248</v>
      </c>
      <c r="E13" s="349">
        <v>5315680</v>
      </c>
    </row>
    <row r="14" spans="1:5" ht="18.75">
      <c r="A14" s="347">
        <f t="shared" si="0"/>
        <v>7</v>
      </c>
      <c r="B14" s="285" t="s">
        <v>979</v>
      </c>
      <c r="C14" s="287">
        <v>1890592</v>
      </c>
      <c r="D14" s="287">
        <v>1887027</v>
      </c>
      <c r="E14" s="349">
        <v>1715479</v>
      </c>
    </row>
    <row r="15" spans="1:5" ht="18.75">
      <c r="A15" s="347">
        <f t="shared" si="0"/>
        <v>8</v>
      </c>
      <c r="B15" s="285" t="s">
        <v>980</v>
      </c>
      <c r="C15" s="287">
        <v>2144436</v>
      </c>
      <c r="D15" s="287">
        <v>2140393</v>
      </c>
      <c r="E15" s="349">
        <v>1945812</v>
      </c>
    </row>
    <row r="16" spans="1:5" ht="18.75">
      <c r="A16" s="347">
        <f t="shared" si="0"/>
        <v>9</v>
      </c>
      <c r="B16" s="285" t="s">
        <v>981</v>
      </c>
      <c r="C16" s="287">
        <v>1820508</v>
      </c>
      <c r="D16" s="287">
        <v>1817076</v>
      </c>
      <c r="E16" s="349">
        <v>1651887</v>
      </c>
    </row>
    <row r="17" spans="1:5" ht="18.75">
      <c r="A17" s="347">
        <f t="shared" si="0"/>
        <v>10</v>
      </c>
      <c r="B17" s="285" t="s">
        <v>982</v>
      </c>
      <c r="C17" s="287">
        <v>2043450</v>
      </c>
      <c r="D17" s="287">
        <v>2039597</v>
      </c>
      <c r="E17" s="349">
        <v>1854179</v>
      </c>
    </row>
    <row r="18" spans="1:5" ht="18.75">
      <c r="A18" s="347">
        <f t="shared" si="0"/>
        <v>11</v>
      </c>
      <c r="B18" s="285" t="s">
        <v>983</v>
      </c>
      <c r="C18" s="287">
        <v>457473</v>
      </c>
      <c r="D18" s="287">
        <v>456610</v>
      </c>
      <c r="E18" s="349">
        <v>415100</v>
      </c>
    </row>
    <row r="19" spans="1:5" ht="18.75">
      <c r="A19" s="347">
        <f t="shared" si="0"/>
        <v>12</v>
      </c>
      <c r="B19" s="285" t="s">
        <v>984</v>
      </c>
      <c r="C19" s="287">
        <v>1147268</v>
      </c>
      <c r="D19" s="287">
        <v>1145105</v>
      </c>
      <c r="E19" s="349">
        <v>1041004</v>
      </c>
    </row>
    <row r="20" spans="1:5" ht="18.75">
      <c r="A20" s="347">
        <f t="shared" si="0"/>
        <v>13</v>
      </c>
      <c r="B20" s="285" t="s">
        <v>985</v>
      </c>
      <c r="C20" s="287">
        <v>2210105</v>
      </c>
      <c r="D20" s="287">
        <v>2205938</v>
      </c>
      <c r="E20" s="349">
        <v>2005398</v>
      </c>
    </row>
    <row r="21" spans="1:5" ht="18.75">
      <c r="A21" s="347">
        <f t="shared" si="0"/>
        <v>14</v>
      </c>
      <c r="B21" s="285" t="s">
        <v>986</v>
      </c>
      <c r="C21" s="286">
        <v>1156649</v>
      </c>
      <c r="D21" s="286">
        <v>1154468</v>
      </c>
      <c r="E21" s="348">
        <v>1049517</v>
      </c>
    </row>
    <row r="22" spans="1:5" ht="18.75">
      <c r="A22" s="347">
        <f t="shared" si="0"/>
        <v>15</v>
      </c>
      <c r="B22" s="285" t="s">
        <v>987</v>
      </c>
      <c r="C22" s="286">
        <v>1812231</v>
      </c>
      <c r="D22" s="286">
        <v>1808814</v>
      </c>
      <c r="E22" s="348">
        <v>1644376</v>
      </c>
    </row>
    <row r="23" spans="1:5" ht="18.75">
      <c r="A23" s="347">
        <f t="shared" si="0"/>
        <v>16</v>
      </c>
      <c r="B23" s="285" t="s">
        <v>988</v>
      </c>
      <c r="C23" s="286">
        <v>857002</v>
      </c>
      <c r="D23" s="286">
        <v>855386</v>
      </c>
      <c r="E23" s="348">
        <v>777624</v>
      </c>
    </row>
    <row r="24" spans="1:5" ht="19.5" thickBot="1">
      <c r="A24" s="350">
        <f t="shared" si="0"/>
        <v>17</v>
      </c>
      <c r="B24" s="351" t="s">
        <v>989</v>
      </c>
      <c r="C24" s="352">
        <v>3278460</v>
      </c>
      <c r="D24" s="352">
        <v>3272279</v>
      </c>
      <c r="E24" s="353">
        <v>2974799</v>
      </c>
    </row>
  </sheetData>
  <mergeCells count="2">
    <mergeCell ref="C1:E1"/>
    <mergeCell ref="A3:E3"/>
  </mergeCell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sheetPr codeName="Лист6"/>
  <dimension ref="A1:F61"/>
  <sheetViews>
    <sheetView view="pageBreakPreview" topLeftCell="A34" workbookViewId="0">
      <selection activeCell="B56" sqref="B56"/>
    </sheetView>
  </sheetViews>
  <sheetFormatPr defaultColWidth="8.7109375" defaultRowHeight="15"/>
  <cols>
    <col min="1" max="1" width="25.85546875" style="72" customWidth="1"/>
    <col min="2" max="2" width="79.42578125" style="73" customWidth="1"/>
    <col min="3" max="3" width="18.7109375" style="74" customWidth="1"/>
    <col min="4" max="4" width="18.42578125" style="40" customWidth="1"/>
    <col min="5" max="5" width="16.85546875" style="40" customWidth="1"/>
    <col min="6" max="6" width="15.42578125" style="40" customWidth="1"/>
    <col min="7" max="16384" width="8.7109375" style="40"/>
  </cols>
  <sheetData>
    <row r="1" spans="1:5" ht="102" customHeight="1">
      <c r="B1" s="7"/>
      <c r="C1" s="439" t="s">
        <v>1047</v>
      </c>
      <c r="D1" s="439"/>
      <c r="E1" s="439"/>
    </row>
    <row r="2" spans="1:5" ht="3.75" customHeight="1">
      <c r="B2" s="75"/>
      <c r="C2" s="76"/>
    </row>
    <row r="3" spans="1:5" s="53" customFormat="1" ht="54" customHeight="1">
      <c r="A3" s="396" t="s">
        <v>811</v>
      </c>
      <c r="B3" s="396"/>
      <c r="C3" s="396"/>
      <c r="D3" s="396"/>
      <c r="E3" s="396"/>
    </row>
    <row r="4" spans="1:5" s="53" customFormat="1" ht="9" customHeight="1" thickBot="1">
      <c r="A4" s="77"/>
      <c r="B4" s="78"/>
      <c r="C4" s="79"/>
    </row>
    <row r="5" spans="1:5" s="44" customFormat="1" ht="66.75" customHeight="1">
      <c r="A5" s="114" t="s">
        <v>0</v>
      </c>
      <c r="B5" s="115" t="s">
        <v>28</v>
      </c>
      <c r="C5" s="200" t="s">
        <v>175</v>
      </c>
      <c r="D5" s="200" t="s">
        <v>176</v>
      </c>
      <c r="E5" s="201" t="s">
        <v>810</v>
      </c>
    </row>
    <row r="6" spans="1:5" s="53" customFormat="1" ht="15.75">
      <c r="A6" s="117" t="s">
        <v>23</v>
      </c>
      <c r="B6" s="103" t="s">
        <v>110</v>
      </c>
      <c r="C6" s="104">
        <f>C7+C59</f>
        <v>514761919.98000002</v>
      </c>
      <c r="D6" s="104">
        <f>D7+D59</f>
        <v>535919850</v>
      </c>
      <c r="E6" s="118">
        <f>E7+E59</f>
        <v>504691127</v>
      </c>
    </row>
    <row r="7" spans="1:5" s="53" customFormat="1" ht="31.5">
      <c r="A7" s="117" t="s">
        <v>111</v>
      </c>
      <c r="B7" s="103" t="s">
        <v>112</v>
      </c>
      <c r="C7" s="104">
        <f>C8+C11+C26+C56</f>
        <v>500571919.98000002</v>
      </c>
      <c r="D7" s="104">
        <f>D8+D11+D26+D56</f>
        <v>535919850</v>
      </c>
      <c r="E7" s="118">
        <f>E8+E11+E26+E56</f>
        <v>504691127</v>
      </c>
    </row>
    <row r="8" spans="1:5" s="53" customFormat="1" ht="15.75">
      <c r="A8" s="119" t="s">
        <v>113</v>
      </c>
      <c r="B8" s="95" t="s">
        <v>114</v>
      </c>
      <c r="C8" s="111">
        <f t="shared" ref="C8:E9" si="0">C9</f>
        <v>619580</v>
      </c>
      <c r="D8" s="111">
        <f t="shared" si="0"/>
        <v>1897875</v>
      </c>
      <c r="E8" s="120">
        <f t="shared" si="0"/>
        <v>1994371</v>
      </c>
    </row>
    <row r="9" spans="1:5" s="53" customFormat="1" ht="15.75">
      <c r="A9" s="97" t="s">
        <v>115</v>
      </c>
      <c r="B9" s="93" t="s">
        <v>116</v>
      </c>
      <c r="C9" s="90">
        <f t="shared" si="0"/>
        <v>619580</v>
      </c>
      <c r="D9" s="90">
        <f t="shared" si="0"/>
        <v>1897875</v>
      </c>
      <c r="E9" s="98">
        <f t="shared" si="0"/>
        <v>1994371</v>
      </c>
    </row>
    <row r="10" spans="1:5" s="53" customFormat="1" ht="31.5">
      <c r="A10" s="97" t="s">
        <v>117</v>
      </c>
      <c r="B10" s="93" t="s">
        <v>118</v>
      </c>
      <c r="C10" s="102">
        <v>619580</v>
      </c>
      <c r="D10" s="102">
        <v>1897875</v>
      </c>
      <c r="E10" s="116">
        <v>1994371</v>
      </c>
    </row>
    <row r="11" spans="1:5" s="53" customFormat="1" ht="15.75">
      <c r="A11" s="119" t="s">
        <v>119</v>
      </c>
      <c r="B11" s="95" t="s">
        <v>120</v>
      </c>
      <c r="C11" s="112">
        <f>C12+C14+C16+C18</f>
        <v>49376262</v>
      </c>
      <c r="D11" s="112">
        <f>D12+D14+D16+D18</f>
        <v>27899727</v>
      </c>
      <c r="E11" s="121">
        <f>E12+E14+E16+E18</f>
        <v>0</v>
      </c>
    </row>
    <row r="12" spans="1:5" s="53" customFormat="1" ht="63">
      <c r="A12" s="92" t="s">
        <v>713</v>
      </c>
      <c r="B12" s="93" t="s">
        <v>714</v>
      </c>
      <c r="C12" s="102">
        <f>C13</f>
        <v>0</v>
      </c>
      <c r="D12" s="102">
        <f>D13</f>
        <v>10130510</v>
      </c>
      <c r="E12" s="116">
        <f>E13</f>
        <v>0</v>
      </c>
    </row>
    <row r="13" spans="1:5" s="53" customFormat="1" ht="78.75">
      <c r="A13" s="92" t="s">
        <v>715</v>
      </c>
      <c r="B13" s="93" t="s">
        <v>716</v>
      </c>
      <c r="C13" s="102"/>
      <c r="D13" s="102">
        <v>10130510</v>
      </c>
      <c r="E13" s="116"/>
    </row>
    <row r="14" spans="1:5" s="53" customFormat="1" ht="47.25">
      <c r="A14" s="92" t="s">
        <v>717</v>
      </c>
      <c r="B14" s="93" t="s">
        <v>718</v>
      </c>
      <c r="C14" s="102">
        <f>C15</f>
        <v>0</v>
      </c>
      <c r="D14" s="102">
        <f>D15</f>
        <v>17769217</v>
      </c>
      <c r="E14" s="116">
        <f>E15</f>
        <v>0</v>
      </c>
    </row>
    <row r="15" spans="1:5" s="53" customFormat="1" ht="47.25">
      <c r="A15" s="92" t="s">
        <v>719</v>
      </c>
      <c r="B15" s="93" t="s">
        <v>720</v>
      </c>
      <c r="C15" s="102"/>
      <c r="D15" s="102">
        <v>17769217</v>
      </c>
      <c r="E15" s="116"/>
    </row>
    <row r="16" spans="1:5" s="53" customFormat="1" ht="50.25" customHeight="1">
      <c r="A16" s="92" t="s">
        <v>721</v>
      </c>
      <c r="B16" s="93" t="s">
        <v>722</v>
      </c>
      <c r="C16" s="102">
        <f>C17</f>
        <v>9928170</v>
      </c>
      <c r="D16" s="102">
        <f>D17</f>
        <v>0</v>
      </c>
      <c r="E16" s="116">
        <v>0</v>
      </c>
    </row>
    <row r="17" spans="1:5" s="53" customFormat="1" ht="50.25" customHeight="1">
      <c r="A17" s="92" t="s">
        <v>723</v>
      </c>
      <c r="B17" s="93" t="s">
        <v>724</v>
      </c>
      <c r="C17" s="102">
        <v>9928170</v>
      </c>
      <c r="D17" s="102"/>
      <c r="E17" s="116">
        <v>0</v>
      </c>
    </row>
    <row r="18" spans="1:5" s="53" customFormat="1" ht="15.75">
      <c r="A18" s="96" t="s">
        <v>121</v>
      </c>
      <c r="B18" s="93" t="s">
        <v>122</v>
      </c>
      <c r="C18" s="102">
        <f>C19</f>
        <v>39448092</v>
      </c>
      <c r="D18" s="102">
        <f>D19</f>
        <v>0</v>
      </c>
      <c r="E18" s="116">
        <f>E19</f>
        <v>0</v>
      </c>
    </row>
    <row r="19" spans="1:5" s="53" customFormat="1" ht="15.75">
      <c r="A19" s="96" t="s">
        <v>123</v>
      </c>
      <c r="B19" s="93" t="s">
        <v>124</v>
      </c>
      <c r="C19" s="102">
        <f>SUM(C20:C25)</f>
        <v>39448092</v>
      </c>
      <c r="D19" s="102">
        <f>SUM(D20:D25)</f>
        <v>0</v>
      </c>
      <c r="E19" s="116">
        <f>SUM(E20:E25)</f>
        <v>0</v>
      </c>
    </row>
    <row r="20" spans="1:5" s="53" customFormat="1" ht="31.5">
      <c r="A20" s="96" t="s">
        <v>123</v>
      </c>
      <c r="B20" s="93" t="s">
        <v>125</v>
      </c>
      <c r="C20" s="102">
        <v>32651703</v>
      </c>
      <c r="D20" s="102">
        <v>0</v>
      </c>
      <c r="E20" s="116">
        <v>0</v>
      </c>
    </row>
    <row r="21" spans="1:5" s="53" customFormat="1" ht="47.25">
      <c r="A21" s="96" t="s">
        <v>123</v>
      </c>
      <c r="B21" s="93" t="s">
        <v>126</v>
      </c>
      <c r="C21" s="102">
        <v>1067688</v>
      </c>
      <c r="D21" s="102">
        <v>0</v>
      </c>
      <c r="E21" s="116">
        <v>0</v>
      </c>
    </row>
    <row r="22" spans="1:5" s="53" customFormat="1" ht="63">
      <c r="A22" s="96" t="s">
        <v>123</v>
      </c>
      <c r="B22" s="93" t="s">
        <v>127</v>
      </c>
      <c r="C22" s="102">
        <v>1918867</v>
      </c>
      <c r="D22" s="102">
        <v>0</v>
      </c>
      <c r="E22" s="116">
        <v>0</v>
      </c>
    </row>
    <row r="23" spans="1:5" s="53" customFormat="1" ht="78.75">
      <c r="A23" s="96" t="s">
        <v>123</v>
      </c>
      <c r="B23" s="93" t="s">
        <v>128</v>
      </c>
      <c r="C23" s="102">
        <v>706809</v>
      </c>
      <c r="D23" s="102">
        <v>0</v>
      </c>
      <c r="E23" s="116">
        <v>0</v>
      </c>
    </row>
    <row r="24" spans="1:5" s="53" customFormat="1" ht="47.25">
      <c r="A24" s="96" t="s">
        <v>123</v>
      </c>
      <c r="B24" s="93" t="s">
        <v>129</v>
      </c>
      <c r="C24" s="102">
        <v>2506468</v>
      </c>
      <c r="D24" s="102">
        <v>0</v>
      </c>
      <c r="E24" s="116">
        <v>0</v>
      </c>
    </row>
    <row r="25" spans="1:5" s="53" customFormat="1" ht="31.5">
      <c r="A25" s="96" t="s">
        <v>123</v>
      </c>
      <c r="B25" s="93" t="s">
        <v>130</v>
      </c>
      <c r="C25" s="102">
        <v>596557</v>
      </c>
      <c r="D25" s="102">
        <v>0</v>
      </c>
      <c r="E25" s="116">
        <v>0</v>
      </c>
    </row>
    <row r="26" spans="1:5" s="53" customFormat="1" ht="15.75">
      <c r="A26" s="119" t="s">
        <v>131</v>
      </c>
      <c r="B26" s="95" t="s">
        <v>132</v>
      </c>
      <c r="C26" s="111">
        <f>C27+C29+C31+C33</f>
        <v>449644788</v>
      </c>
      <c r="D26" s="111">
        <f>D27+D29+D31+D33</f>
        <v>506122248</v>
      </c>
      <c r="E26" s="120">
        <f>E27+E29+E31+E33</f>
        <v>502696756</v>
      </c>
    </row>
    <row r="27" spans="1:5" s="53" customFormat="1" ht="47.25">
      <c r="A27" s="97" t="s">
        <v>133</v>
      </c>
      <c r="B27" s="93" t="s">
        <v>134</v>
      </c>
      <c r="C27" s="102">
        <f>C28</f>
        <v>231180</v>
      </c>
      <c r="D27" s="102">
        <f>D28</f>
        <v>231180</v>
      </c>
      <c r="E27" s="116">
        <f>E28</f>
        <v>231180</v>
      </c>
    </row>
    <row r="28" spans="1:5" s="53" customFormat="1" ht="47.25">
      <c r="A28" s="97" t="s">
        <v>135</v>
      </c>
      <c r="B28" s="93" t="s">
        <v>136</v>
      </c>
      <c r="C28" s="90">
        <v>231180</v>
      </c>
      <c r="D28" s="90">
        <v>231180</v>
      </c>
      <c r="E28" s="98">
        <v>231180</v>
      </c>
    </row>
    <row r="29" spans="1:5" s="53" customFormat="1" ht="31.5">
      <c r="A29" s="97" t="s">
        <v>137</v>
      </c>
      <c r="B29" s="93" t="s">
        <v>138</v>
      </c>
      <c r="C29" s="90">
        <f>C30</f>
        <v>18209218</v>
      </c>
      <c r="D29" s="90">
        <f>D30</f>
        <v>18209218</v>
      </c>
      <c r="E29" s="98">
        <f>E30</f>
        <v>18209218</v>
      </c>
    </row>
    <row r="30" spans="1:5" s="53" customFormat="1" ht="47.25">
      <c r="A30" s="97" t="s">
        <v>139</v>
      </c>
      <c r="B30" s="93" t="s">
        <v>140</v>
      </c>
      <c r="C30" s="90">
        <v>18209218</v>
      </c>
      <c r="D30" s="90">
        <v>18209218</v>
      </c>
      <c r="E30" s="98">
        <v>18209218</v>
      </c>
    </row>
    <row r="31" spans="1:5" s="53" customFormat="1" ht="15.75">
      <c r="A31" s="96" t="s">
        <v>141</v>
      </c>
      <c r="B31" s="93" t="s">
        <v>142</v>
      </c>
      <c r="C31" s="90">
        <f>C32</f>
        <v>1761300</v>
      </c>
      <c r="D31" s="90">
        <f>D32</f>
        <v>1769500</v>
      </c>
      <c r="E31" s="98">
        <f>E32</f>
        <v>1897100</v>
      </c>
    </row>
    <row r="32" spans="1:5" s="53" customFormat="1" ht="15.75">
      <c r="A32" s="96" t="s">
        <v>143</v>
      </c>
      <c r="B32" s="93" t="s">
        <v>144</v>
      </c>
      <c r="C32" s="90">
        <v>1761300</v>
      </c>
      <c r="D32" s="102">
        <v>1769500</v>
      </c>
      <c r="E32" s="116">
        <v>1897100</v>
      </c>
    </row>
    <row r="33" spans="1:5" s="53" customFormat="1" ht="15.75">
      <c r="A33" s="96" t="s">
        <v>145</v>
      </c>
      <c r="B33" s="93" t="s">
        <v>146</v>
      </c>
      <c r="C33" s="90">
        <f>C34</f>
        <v>429443090</v>
      </c>
      <c r="D33" s="90">
        <f>D34</f>
        <v>485912350</v>
      </c>
      <c r="E33" s="98">
        <f>E34</f>
        <v>482359258</v>
      </c>
    </row>
    <row r="34" spans="1:5" s="53" customFormat="1" ht="15.75">
      <c r="A34" s="96" t="s">
        <v>147</v>
      </c>
      <c r="B34" s="93" t="s">
        <v>148</v>
      </c>
      <c r="C34" s="102">
        <f>SUM(C35:C55)</f>
        <v>429443090</v>
      </c>
      <c r="D34" s="102">
        <f>SUM(D35:D54)</f>
        <v>485912350</v>
      </c>
      <c r="E34" s="116">
        <f>SUM(E35:E54)</f>
        <v>482359258</v>
      </c>
    </row>
    <row r="35" spans="1:5" s="53" customFormat="1" ht="47.25">
      <c r="A35" s="96" t="s">
        <v>147</v>
      </c>
      <c r="B35" s="93" t="s">
        <v>149</v>
      </c>
      <c r="C35" s="90">
        <v>124300</v>
      </c>
      <c r="D35" s="90">
        <v>124300</v>
      </c>
      <c r="E35" s="98">
        <v>124300</v>
      </c>
    </row>
    <row r="36" spans="1:5" s="53" customFormat="1" ht="78.75">
      <c r="A36" s="96" t="s">
        <v>147</v>
      </c>
      <c r="B36" s="93" t="s">
        <v>150</v>
      </c>
      <c r="C36" s="90">
        <v>976886</v>
      </c>
      <c r="D36" s="90">
        <v>976886</v>
      </c>
      <c r="E36" s="98">
        <v>976886</v>
      </c>
    </row>
    <row r="37" spans="1:5" s="53" customFormat="1" ht="62.25" customHeight="1">
      <c r="A37" s="96" t="s">
        <v>147</v>
      </c>
      <c r="B37" s="93" t="s">
        <v>151</v>
      </c>
      <c r="C37" s="90">
        <v>3363800</v>
      </c>
      <c r="D37" s="90">
        <v>3363800</v>
      </c>
      <c r="E37" s="98">
        <v>3363800</v>
      </c>
    </row>
    <row r="38" spans="1:5" s="53" customFormat="1" ht="94.5">
      <c r="A38" s="96" t="s">
        <v>147</v>
      </c>
      <c r="B38" s="101" t="s">
        <v>152</v>
      </c>
      <c r="C38" s="90">
        <v>306013829</v>
      </c>
      <c r="D38" s="90">
        <v>352196682</v>
      </c>
      <c r="E38" s="98">
        <v>351995481</v>
      </c>
    </row>
    <row r="39" spans="1:5" s="53" customFormat="1" ht="110.25">
      <c r="A39" s="96" t="s">
        <v>147</v>
      </c>
      <c r="B39" s="101" t="s">
        <v>153</v>
      </c>
      <c r="C39" s="90">
        <v>40461883</v>
      </c>
      <c r="D39" s="90">
        <v>47085790</v>
      </c>
      <c r="E39" s="98">
        <v>47085790</v>
      </c>
    </row>
    <row r="40" spans="1:5" s="53" customFormat="1" ht="31.5">
      <c r="A40" s="96" t="s">
        <v>147</v>
      </c>
      <c r="B40" s="93" t="s">
        <v>154</v>
      </c>
      <c r="C40" s="90">
        <v>305800</v>
      </c>
      <c r="D40" s="90">
        <v>305800</v>
      </c>
      <c r="E40" s="98">
        <v>305800</v>
      </c>
    </row>
    <row r="41" spans="1:5" s="53" customFormat="1" ht="47.25">
      <c r="A41" s="96" t="s">
        <v>147</v>
      </c>
      <c r="B41" s="93" t="s">
        <v>155</v>
      </c>
      <c r="C41" s="90">
        <v>1395242</v>
      </c>
      <c r="D41" s="90">
        <v>1829088</v>
      </c>
      <c r="E41" s="98">
        <v>1829088</v>
      </c>
    </row>
    <row r="42" spans="1:5" s="53" customFormat="1" ht="63">
      <c r="A42" s="96" t="s">
        <v>147</v>
      </c>
      <c r="B42" s="93" t="s">
        <v>156</v>
      </c>
      <c r="C42" s="90">
        <v>56856</v>
      </c>
      <c r="D42" s="90">
        <v>52872</v>
      </c>
      <c r="E42" s="98">
        <v>52872</v>
      </c>
    </row>
    <row r="43" spans="1:5" s="53" customFormat="1" ht="31.5">
      <c r="A43" s="96" t="s">
        <v>147</v>
      </c>
      <c r="B43" s="93" t="s">
        <v>157</v>
      </c>
      <c r="C43" s="90">
        <v>331078</v>
      </c>
      <c r="D43" s="90">
        <v>333077</v>
      </c>
      <c r="E43" s="98">
        <v>333077</v>
      </c>
    </row>
    <row r="44" spans="1:5" s="53" customFormat="1" ht="47.25">
      <c r="A44" s="96" t="s">
        <v>147</v>
      </c>
      <c r="B44" s="93" t="s">
        <v>158</v>
      </c>
      <c r="C44" s="90">
        <v>305800</v>
      </c>
      <c r="D44" s="90">
        <v>305800</v>
      </c>
      <c r="E44" s="98">
        <v>305800</v>
      </c>
    </row>
    <row r="45" spans="1:5" s="53" customFormat="1" ht="47.25">
      <c r="A45" s="96" t="s">
        <v>147</v>
      </c>
      <c r="B45" s="93" t="s">
        <v>159</v>
      </c>
      <c r="C45" s="90">
        <v>611600</v>
      </c>
      <c r="D45" s="90">
        <v>305800</v>
      </c>
      <c r="E45" s="98">
        <v>305800</v>
      </c>
    </row>
    <row r="46" spans="1:5" s="53" customFormat="1" ht="78.75">
      <c r="A46" s="96" t="s">
        <v>147</v>
      </c>
      <c r="B46" s="93" t="s">
        <v>160</v>
      </c>
      <c r="C46" s="90">
        <v>13579167</v>
      </c>
      <c r="D46" s="90">
        <v>17085186</v>
      </c>
      <c r="E46" s="98">
        <v>17085186</v>
      </c>
    </row>
    <row r="47" spans="1:5" s="53" customFormat="1" ht="48.75" customHeight="1">
      <c r="A47" s="96" t="s">
        <v>147</v>
      </c>
      <c r="B47" s="93" t="s">
        <v>161</v>
      </c>
      <c r="C47" s="90">
        <v>1223200</v>
      </c>
      <c r="D47" s="90">
        <v>1223200</v>
      </c>
      <c r="E47" s="98">
        <v>1223200</v>
      </c>
    </row>
    <row r="48" spans="1:5" s="53" customFormat="1" ht="47.25">
      <c r="A48" s="96" t="s">
        <v>147</v>
      </c>
      <c r="B48" s="93" t="s">
        <v>162</v>
      </c>
      <c r="C48" s="90">
        <v>32129019</v>
      </c>
      <c r="D48" s="102">
        <v>32068440</v>
      </c>
      <c r="E48" s="116">
        <v>29153127</v>
      </c>
    </row>
    <row r="49" spans="1:6" s="53" customFormat="1" ht="31.5">
      <c r="A49" s="96" t="s">
        <v>147</v>
      </c>
      <c r="B49" s="93" t="s">
        <v>163</v>
      </c>
      <c r="C49" s="90">
        <v>3168359</v>
      </c>
      <c r="D49" s="90">
        <v>3168359</v>
      </c>
      <c r="E49" s="98">
        <v>3168359</v>
      </c>
    </row>
    <row r="50" spans="1:6" s="53" customFormat="1" ht="31.5">
      <c r="A50" s="96" t="s">
        <v>147</v>
      </c>
      <c r="B50" s="93" t="s">
        <v>164</v>
      </c>
      <c r="C50" s="90">
        <v>17921493</v>
      </c>
      <c r="D50" s="90">
        <v>17921493</v>
      </c>
      <c r="E50" s="98">
        <v>17921493</v>
      </c>
      <c r="F50" s="80" t="e">
        <f>C50+C51+#REF!+#REF!</f>
        <v>#REF!</v>
      </c>
    </row>
    <row r="51" spans="1:6" s="53" customFormat="1" ht="94.5">
      <c r="A51" s="96" t="s">
        <v>147</v>
      </c>
      <c r="B51" s="113" t="s">
        <v>743</v>
      </c>
      <c r="C51" s="90">
        <v>364824</v>
      </c>
      <c r="D51" s="90">
        <v>340280</v>
      </c>
      <c r="E51" s="98">
        <v>340280</v>
      </c>
    </row>
    <row r="52" spans="1:6" s="53" customFormat="1" ht="63">
      <c r="A52" s="96" t="s">
        <v>147</v>
      </c>
      <c r="B52" s="113" t="s">
        <v>165</v>
      </c>
      <c r="C52" s="90">
        <v>4109862</v>
      </c>
      <c r="D52" s="90">
        <v>5012027</v>
      </c>
      <c r="E52" s="98">
        <v>5012027</v>
      </c>
    </row>
    <row r="53" spans="1:6" s="53" customFormat="1" ht="47.25">
      <c r="A53" s="96" t="s">
        <v>147</v>
      </c>
      <c r="B53" s="113" t="s">
        <v>744</v>
      </c>
      <c r="C53" s="90">
        <v>30580</v>
      </c>
      <c r="D53" s="90">
        <v>30580</v>
      </c>
      <c r="E53" s="98">
        <v>30580</v>
      </c>
    </row>
    <row r="54" spans="1:6" s="53" customFormat="1" ht="47.25">
      <c r="A54" s="96" t="s">
        <v>147</v>
      </c>
      <c r="B54" s="113" t="s">
        <v>745</v>
      </c>
      <c r="C54" s="90">
        <v>1746312</v>
      </c>
      <c r="D54" s="90">
        <v>2182890</v>
      </c>
      <c r="E54" s="98">
        <v>1746312</v>
      </c>
    </row>
    <row r="55" spans="1:6" s="53" customFormat="1" ht="63">
      <c r="A55" s="96" t="s">
        <v>147</v>
      </c>
      <c r="B55" s="113" t="s">
        <v>746</v>
      </c>
      <c r="C55" s="198">
        <v>1223200</v>
      </c>
      <c r="D55" s="90">
        <v>0</v>
      </c>
      <c r="E55" s="98">
        <v>0</v>
      </c>
    </row>
    <row r="56" spans="1:6" s="53" customFormat="1" ht="15.75">
      <c r="A56" s="94" t="s">
        <v>166</v>
      </c>
      <c r="B56" s="95" t="s">
        <v>167</v>
      </c>
      <c r="C56" s="111">
        <f>C57</f>
        <v>931289.98</v>
      </c>
      <c r="D56" s="111">
        <f>D57</f>
        <v>0</v>
      </c>
      <c r="E56" s="120">
        <f>E57</f>
        <v>0</v>
      </c>
    </row>
    <row r="57" spans="1:6" ht="24.75" customHeight="1">
      <c r="A57" s="371" t="s">
        <v>1086</v>
      </c>
      <c r="B57" s="93" t="s">
        <v>1087</v>
      </c>
      <c r="C57" s="90">
        <f>C58</f>
        <v>931289.98</v>
      </c>
      <c r="D57" s="90">
        <v>0</v>
      </c>
      <c r="E57" s="98">
        <v>0</v>
      </c>
    </row>
    <row r="58" spans="1:6" ht="63">
      <c r="A58" s="371" t="s">
        <v>1088</v>
      </c>
      <c r="B58" s="93" t="s">
        <v>1089</v>
      </c>
      <c r="C58" s="90">
        <v>931289.98</v>
      </c>
      <c r="D58" s="90">
        <v>0</v>
      </c>
      <c r="E58" s="98">
        <v>0</v>
      </c>
    </row>
    <row r="59" spans="1:6" ht="15.75">
      <c r="A59" s="94" t="s">
        <v>168</v>
      </c>
      <c r="B59" s="95" t="s">
        <v>169</v>
      </c>
      <c r="C59" s="111">
        <f t="shared" ref="C59:E60" si="1">C60</f>
        <v>14190000</v>
      </c>
      <c r="D59" s="111">
        <f t="shared" si="1"/>
        <v>0</v>
      </c>
      <c r="E59" s="120">
        <f t="shared" si="1"/>
        <v>0</v>
      </c>
    </row>
    <row r="60" spans="1:6" ht="15.75">
      <c r="A60" s="122" t="s">
        <v>170</v>
      </c>
      <c r="B60" s="113" t="s">
        <v>171</v>
      </c>
      <c r="C60" s="90">
        <f t="shared" si="1"/>
        <v>14190000</v>
      </c>
      <c r="D60" s="90">
        <f t="shared" si="1"/>
        <v>0</v>
      </c>
      <c r="E60" s="98">
        <f t="shared" si="1"/>
        <v>0</v>
      </c>
    </row>
    <row r="61" spans="1:6" ht="16.5" thickBot="1">
      <c r="A61" s="354" t="s">
        <v>172</v>
      </c>
      <c r="B61" s="355" t="s">
        <v>171</v>
      </c>
      <c r="C61" s="356">
        <v>14190000</v>
      </c>
      <c r="D61" s="356">
        <v>0</v>
      </c>
      <c r="E61" s="357">
        <v>0</v>
      </c>
    </row>
  </sheetData>
  <sheetProtection selectLockedCells="1" selectUnlockedCells="1"/>
  <mergeCells count="2">
    <mergeCell ref="C1:E1"/>
    <mergeCell ref="A3:E3"/>
  </mergeCells>
  <pageMargins left="0.7" right="0.7" top="0.75" bottom="0.75" header="0.51180555555555551" footer="0.51180555555555551"/>
  <pageSetup paperSize="9" scale="56"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E28"/>
  <sheetViews>
    <sheetView view="pageBreakPreview" zoomScale="60" workbookViewId="0">
      <selection activeCell="D14" sqref="D14"/>
    </sheetView>
  </sheetViews>
  <sheetFormatPr defaultRowHeight="12.75"/>
  <cols>
    <col min="2" max="2" width="32" customWidth="1"/>
    <col min="3" max="3" width="17.42578125" customWidth="1"/>
    <col min="4" max="4" width="17.7109375" customWidth="1"/>
    <col min="5" max="5" width="18.28515625" customWidth="1"/>
  </cols>
  <sheetData>
    <row r="1" spans="1:5" ht="87" customHeight="1">
      <c r="B1" s="250"/>
      <c r="C1" s="444" t="s">
        <v>1048</v>
      </c>
      <c r="D1" s="444"/>
      <c r="E1" s="444"/>
    </row>
    <row r="2" spans="1:5" ht="15.75">
      <c r="A2" s="445"/>
      <c r="B2" s="445"/>
      <c r="C2" s="445"/>
    </row>
    <row r="3" spans="1:5">
      <c r="C3" s="251"/>
    </row>
    <row r="4" spans="1:5" ht="81.75" customHeight="1">
      <c r="A4" s="446" t="s">
        <v>1025</v>
      </c>
      <c r="B4" s="446"/>
      <c r="C4" s="446"/>
      <c r="D4" s="446"/>
      <c r="E4" s="446"/>
    </row>
    <row r="5" spans="1:5" ht="19.5" thickBot="1">
      <c r="A5" s="252"/>
      <c r="B5" s="253"/>
      <c r="C5" s="254"/>
      <c r="D5" s="255"/>
    </row>
    <row r="6" spans="1:5" ht="40.5" customHeight="1">
      <c r="A6" s="360" t="s">
        <v>946</v>
      </c>
      <c r="B6" s="361" t="s">
        <v>990</v>
      </c>
      <c r="C6" s="362" t="s">
        <v>175</v>
      </c>
      <c r="D6" s="362" t="s">
        <v>176</v>
      </c>
      <c r="E6" s="363" t="s">
        <v>810</v>
      </c>
    </row>
    <row r="7" spans="1:5" ht="18" customHeight="1">
      <c r="A7" s="364">
        <v>1</v>
      </c>
      <c r="B7" s="358" t="s">
        <v>973</v>
      </c>
      <c r="C7" s="359">
        <v>0</v>
      </c>
      <c r="D7" s="359">
        <v>0</v>
      </c>
      <c r="E7" s="365">
        <v>0</v>
      </c>
    </row>
    <row r="8" spans="1:5" ht="18" customHeight="1">
      <c r="A8" s="364">
        <v>2</v>
      </c>
      <c r="B8" s="358" t="s">
        <v>991</v>
      </c>
      <c r="C8" s="359">
        <v>0</v>
      </c>
      <c r="D8" s="359">
        <v>0</v>
      </c>
      <c r="E8" s="365">
        <v>0</v>
      </c>
    </row>
    <row r="9" spans="1:5" ht="18" customHeight="1">
      <c r="A9" s="364">
        <v>3</v>
      </c>
      <c r="B9" s="358" t="s">
        <v>975</v>
      </c>
      <c r="C9" s="359">
        <v>0</v>
      </c>
      <c r="D9" s="359">
        <v>0</v>
      </c>
      <c r="E9" s="365">
        <v>0</v>
      </c>
    </row>
    <row r="10" spans="1:5" ht="18" customHeight="1">
      <c r="A10" s="364">
        <v>4</v>
      </c>
      <c r="B10" s="358" t="s">
        <v>992</v>
      </c>
      <c r="C10" s="359">
        <v>0</v>
      </c>
      <c r="D10" s="359">
        <v>0</v>
      </c>
      <c r="E10" s="365">
        <v>0</v>
      </c>
    </row>
    <row r="11" spans="1:5" ht="18" customHeight="1">
      <c r="A11" s="364">
        <v>5</v>
      </c>
      <c r="B11" s="358" t="s">
        <v>977</v>
      </c>
      <c r="C11" s="359">
        <v>0</v>
      </c>
      <c r="D11" s="359">
        <v>0</v>
      </c>
      <c r="E11" s="365">
        <v>0</v>
      </c>
    </row>
    <row r="12" spans="1:5" ht="18" customHeight="1">
      <c r="A12" s="364">
        <v>6</v>
      </c>
      <c r="B12" s="358" t="s">
        <v>993</v>
      </c>
      <c r="C12" s="359">
        <v>0</v>
      </c>
      <c r="D12" s="359">
        <v>0</v>
      </c>
      <c r="E12" s="365">
        <v>0</v>
      </c>
    </row>
    <row r="13" spans="1:5" ht="18" customHeight="1">
      <c r="A13" s="364">
        <v>7</v>
      </c>
      <c r="B13" s="358" t="s">
        <v>994</v>
      </c>
      <c r="C13" s="359">
        <v>0</v>
      </c>
      <c r="D13" s="359">
        <v>0</v>
      </c>
      <c r="E13" s="365">
        <v>0</v>
      </c>
    </row>
    <row r="14" spans="1:5" ht="18" customHeight="1">
      <c r="A14" s="364">
        <v>8</v>
      </c>
      <c r="B14" s="358" t="s">
        <v>980</v>
      </c>
      <c r="C14" s="359">
        <v>0</v>
      </c>
      <c r="D14" s="359">
        <v>0</v>
      </c>
      <c r="E14" s="365">
        <v>0</v>
      </c>
    </row>
    <row r="15" spans="1:5" ht="18" customHeight="1">
      <c r="A15" s="364">
        <v>9</v>
      </c>
      <c r="B15" s="358" t="s">
        <v>981</v>
      </c>
      <c r="C15" s="359">
        <v>0</v>
      </c>
      <c r="D15" s="359">
        <v>0</v>
      </c>
      <c r="E15" s="365">
        <v>0</v>
      </c>
    </row>
    <row r="16" spans="1:5" ht="18" customHeight="1">
      <c r="A16" s="364">
        <v>10</v>
      </c>
      <c r="B16" s="358" t="s">
        <v>995</v>
      </c>
      <c r="C16" s="359">
        <v>0</v>
      </c>
      <c r="D16" s="359">
        <v>0</v>
      </c>
      <c r="E16" s="365">
        <v>0</v>
      </c>
    </row>
    <row r="17" spans="1:5" ht="18" customHeight="1">
      <c r="A17" s="364">
        <v>11</v>
      </c>
      <c r="B17" s="358" t="s">
        <v>983</v>
      </c>
      <c r="C17" s="359">
        <v>0</v>
      </c>
      <c r="D17" s="359">
        <v>0</v>
      </c>
      <c r="E17" s="365">
        <v>0</v>
      </c>
    </row>
    <row r="18" spans="1:5" ht="18" customHeight="1">
      <c r="A18" s="364">
        <v>12</v>
      </c>
      <c r="B18" s="358" t="s">
        <v>984</v>
      </c>
      <c r="C18" s="359">
        <v>0</v>
      </c>
      <c r="D18" s="359">
        <v>0</v>
      </c>
      <c r="E18" s="365">
        <v>0</v>
      </c>
    </row>
    <row r="19" spans="1:5" ht="18" customHeight="1">
      <c r="A19" s="364">
        <v>13</v>
      </c>
      <c r="B19" s="358" t="s">
        <v>985</v>
      </c>
      <c r="C19" s="359">
        <v>0</v>
      </c>
      <c r="D19" s="359">
        <v>0</v>
      </c>
      <c r="E19" s="365">
        <v>0</v>
      </c>
    </row>
    <row r="20" spans="1:5" ht="18" customHeight="1">
      <c r="A20" s="364">
        <v>14</v>
      </c>
      <c r="B20" s="358" t="s">
        <v>986</v>
      </c>
      <c r="C20" s="359">
        <v>0</v>
      </c>
      <c r="D20" s="359">
        <v>0</v>
      </c>
      <c r="E20" s="365">
        <v>0</v>
      </c>
    </row>
    <row r="21" spans="1:5" ht="18" customHeight="1">
      <c r="A21" s="364">
        <v>15</v>
      </c>
      <c r="B21" s="358" t="s">
        <v>987</v>
      </c>
      <c r="C21" s="359">
        <v>0</v>
      </c>
      <c r="D21" s="359">
        <v>0</v>
      </c>
      <c r="E21" s="365">
        <v>0</v>
      </c>
    </row>
    <row r="22" spans="1:5" ht="18" customHeight="1">
      <c r="A22" s="364">
        <v>16</v>
      </c>
      <c r="B22" s="358" t="s">
        <v>988</v>
      </c>
      <c r="C22" s="359">
        <v>656611</v>
      </c>
      <c r="D22" s="359">
        <v>0</v>
      </c>
      <c r="E22" s="365">
        <v>0</v>
      </c>
    </row>
    <row r="23" spans="1:5" ht="18" customHeight="1">
      <c r="A23" s="364">
        <v>17</v>
      </c>
      <c r="B23" s="358" t="s">
        <v>989</v>
      </c>
      <c r="C23" s="359">
        <v>0</v>
      </c>
      <c r="D23" s="359">
        <v>0</v>
      </c>
      <c r="E23" s="365">
        <v>0</v>
      </c>
    </row>
    <row r="24" spans="1:5" ht="19.5" thickBot="1">
      <c r="A24" s="366"/>
      <c r="B24" s="367" t="s">
        <v>996</v>
      </c>
      <c r="C24" s="368">
        <f>SUM(C7:C23)</f>
        <v>656611</v>
      </c>
      <c r="D24" s="368">
        <v>0</v>
      </c>
      <c r="E24" s="369">
        <v>0</v>
      </c>
    </row>
    <row r="25" spans="1:5" ht="15.75">
      <c r="A25" s="268"/>
      <c r="B25" s="269"/>
      <c r="C25" s="269"/>
      <c r="D25" s="270"/>
      <c r="E25" s="270"/>
    </row>
    <row r="26" spans="1:5" ht="15">
      <c r="A26" s="271"/>
      <c r="B26" s="272"/>
      <c r="C26" s="272"/>
      <c r="D26" s="270"/>
      <c r="E26" s="270"/>
    </row>
    <row r="27" spans="1:5">
      <c r="A27" s="271"/>
    </row>
    <row r="28" spans="1:5">
      <c r="A28" s="271"/>
    </row>
  </sheetData>
  <mergeCells count="3">
    <mergeCell ref="C1:E1"/>
    <mergeCell ref="A2:C2"/>
    <mergeCell ref="A4:E4"/>
  </mergeCells>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dimension ref="B2:E12"/>
  <sheetViews>
    <sheetView view="pageBreakPreview" zoomScale="60" workbookViewId="0">
      <selection activeCell="B6" sqref="B6:C7"/>
    </sheetView>
  </sheetViews>
  <sheetFormatPr defaultRowHeight="12.75"/>
  <cols>
    <col min="2" max="2" width="76.7109375" customWidth="1"/>
    <col min="3" max="3" width="46.42578125" customWidth="1"/>
  </cols>
  <sheetData>
    <row r="2" spans="2:5" ht="18" customHeight="1">
      <c r="B2" s="272"/>
      <c r="C2" s="273" t="s">
        <v>1050</v>
      </c>
    </row>
    <row r="3" spans="2:5" ht="53.25" customHeight="1">
      <c r="B3" s="272"/>
      <c r="C3" s="274" t="s">
        <v>1049</v>
      </c>
    </row>
    <row r="4" spans="2:5" ht="18.75">
      <c r="B4" s="272"/>
      <c r="C4" s="273" t="s">
        <v>997</v>
      </c>
    </row>
    <row r="5" spans="2:5" ht="56.25" customHeight="1">
      <c r="B5" s="275"/>
      <c r="C5" s="274" t="s">
        <v>1051</v>
      </c>
      <c r="D5" s="275"/>
      <c r="E5" s="275"/>
    </row>
    <row r="6" spans="2:5" ht="48" customHeight="1">
      <c r="B6" s="447" t="s">
        <v>998</v>
      </c>
      <c r="C6" s="448"/>
    </row>
    <row r="7" spans="2:5" ht="78.75" customHeight="1">
      <c r="B7" s="448"/>
      <c r="C7" s="448"/>
    </row>
    <row r="8" spans="2:5">
      <c r="B8" s="272"/>
      <c r="C8" s="272"/>
    </row>
    <row r="9" spans="2:5" ht="64.5" customHeight="1">
      <c r="B9" s="449" t="s">
        <v>1093</v>
      </c>
      <c r="C9" s="450"/>
    </row>
    <row r="10" spans="2:5" ht="163.5" customHeight="1">
      <c r="B10" s="450"/>
      <c r="C10" s="450"/>
    </row>
    <row r="11" spans="2:5" ht="127.5" customHeight="1">
      <c r="B11" s="450"/>
      <c r="C11" s="450"/>
    </row>
    <row r="12" spans="2:5" ht="409.6" customHeight="1">
      <c r="B12" s="450"/>
      <c r="C12" s="450"/>
    </row>
  </sheetData>
  <mergeCells count="2">
    <mergeCell ref="B6:C7"/>
    <mergeCell ref="B9:C12"/>
  </mergeCells>
  <pageMargins left="0.7" right="0.7" top="0.75" bottom="0.75" header="0.3" footer="0.3"/>
  <pageSetup paperSize="9" scale="67" orientation="portrait" r:id="rId1"/>
</worksheet>
</file>

<file path=xl/worksheets/sheet17.xml><?xml version="1.0" encoding="utf-8"?>
<worksheet xmlns="http://schemas.openxmlformats.org/spreadsheetml/2006/main" xmlns:r="http://schemas.openxmlformats.org/officeDocument/2006/relationships">
  <dimension ref="A1:E28"/>
  <sheetViews>
    <sheetView view="pageBreakPreview" zoomScale="60" workbookViewId="0">
      <selection activeCell="C17" sqref="C17"/>
    </sheetView>
  </sheetViews>
  <sheetFormatPr defaultRowHeight="12.75"/>
  <cols>
    <col min="1" max="1" width="5.28515625" style="272" customWidth="1"/>
    <col min="2" max="2" width="47.5703125" style="272" customWidth="1"/>
    <col min="3" max="3" width="18.140625" style="272" customWidth="1"/>
    <col min="4" max="4" width="17.28515625" style="272" customWidth="1"/>
    <col min="5" max="5" width="18" style="272" customWidth="1"/>
    <col min="6" max="16384" width="9.140625" style="272"/>
  </cols>
  <sheetData>
    <row r="1" spans="1:5" ht="86.25" customHeight="1">
      <c r="B1" s="250"/>
      <c r="C1" s="444" t="s">
        <v>1065</v>
      </c>
      <c r="D1" s="444"/>
      <c r="E1" s="444"/>
    </row>
    <row r="2" spans="1:5" ht="17.25" customHeight="1">
      <c r="A2" s="445"/>
      <c r="B2" s="445"/>
      <c r="C2" s="445"/>
    </row>
    <row r="3" spans="1:5" ht="20.25" customHeight="1">
      <c r="C3" s="251"/>
    </row>
    <row r="4" spans="1:5" ht="144" customHeight="1">
      <c r="A4" s="446" t="s">
        <v>1094</v>
      </c>
      <c r="B4" s="446"/>
      <c r="C4" s="446"/>
      <c r="D4" s="446"/>
      <c r="E4" s="446"/>
    </row>
    <row r="5" spans="1:5" ht="19.5" thickBot="1">
      <c r="A5" s="252"/>
      <c r="B5" s="253"/>
      <c r="C5" s="254"/>
      <c r="D5" s="255"/>
    </row>
    <row r="6" spans="1:5" s="270" customFormat="1" ht="33" customHeight="1">
      <c r="A6" s="256" t="s">
        <v>946</v>
      </c>
      <c r="B6" s="257" t="s">
        <v>990</v>
      </c>
      <c r="C6" s="258" t="s">
        <v>175</v>
      </c>
      <c r="D6" s="258" t="s">
        <v>176</v>
      </c>
      <c r="E6" s="259" t="s">
        <v>810</v>
      </c>
    </row>
    <row r="7" spans="1:5" s="270" customFormat="1" ht="15.75">
      <c r="A7" s="260">
        <v>1</v>
      </c>
      <c r="B7" s="261" t="s">
        <v>973</v>
      </c>
      <c r="C7" s="262">
        <v>40000</v>
      </c>
      <c r="D7" s="262">
        <v>0</v>
      </c>
      <c r="E7" s="263">
        <v>0</v>
      </c>
    </row>
    <row r="8" spans="1:5" s="270" customFormat="1" ht="15.75">
      <c r="A8" s="260">
        <v>2</v>
      </c>
      <c r="B8" s="261" t="s">
        <v>991</v>
      </c>
      <c r="C8" s="262">
        <v>40000</v>
      </c>
      <c r="D8" s="262">
        <v>0</v>
      </c>
      <c r="E8" s="263">
        <v>0</v>
      </c>
    </row>
    <row r="9" spans="1:5" s="270" customFormat="1" ht="15.75">
      <c r="A9" s="260">
        <v>3</v>
      </c>
      <c r="B9" s="261" t="s">
        <v>975</v>
      </c>
      <c r="C9" s="262">
        <v>40000</v>
      </c>
      <c r="D9" s="262">
        <v>0</v>
      </c>
      <c r="E9" s="263">
        <v>0</v>
      </c>
    </row>
    <row r="10" spans="1:5" s="270" customFormat="1" ht="15.75">
      <c r="A10" s="260">
        <v>4</v>
      </c>
      <c r="B10" s="261" t="s">
        <v>992</v>
      </c>
      <c r="C10" s="262">
        <v>40000</v>
      </c>
      <c r="D10" s="262">
        <v>0</v>
      </c>
      <c r="E10" s="263">
        <v>0</v>
      </c>
    </row>
    <row r="11" spans="1:5" s="270" customFormat="1" ht="15.75">
      <c r="A11" s="260">
        <v>5</v>
      </c>
      <c r="B11" s="261" t="s">
        <v>977</v>
      </c>
      <c r="C11" s="262">
        <v>40000</v>
      </c>
      <c r="D11" s="262">
        <v>0</v>
      </c>
      <c r="E11" s="263">
        <v>0</v>
      </c>
    </row>
    <row r="12" spans="1:5" s="270" customFormat="1" ht="15.75">
      <c r="A12" s="260">
        <v>6</v>
      </c>
      <c r="B12" s="261" t="s">
        <v>993</v>
      </c>
      <c r="C12" s="262">
        <v>40000</v>
      </c>
      <c r="D12" s="262">
        <v>0</v>
      </c>
      <c r="E12" s="263">
        <v>0</v>
      </c>
    </row>
    <row r="13" spans="1:5" s="270" customFormat="1" ht="15.75">
      <c r="A13" s="260">
        <v>7</v>
      </c>
      <c r="B13" s="261" t="s">
        <v>994</v>
      </c>
      <c r="C13" s="262">
        <v>40000</v>
      </c>
      <c r="D13" s="262">
        <v>0</v>
      </c>
      <c r="E13" s="263">
        <v>0</v>
      </c>
    </row>
    <row r="14" spans="1:5" s="270" customFormat="1" ht="15.75">
      <c r="A14" s="260">
        <v>8</v>
      </c>
      <c r="B14" s="261" t="s">
        <v>980</v>
      </c>
      <c r="C14" s="262">
        <v>40000</v>
      </c>
      <c r="D14" s="262">
        <v>0</v>
      </c>
      <c r="E14" s="263">
        <v>0</v>
      </c>
    </row>
    <row r="15" spans="1:5" s="270" customFormat="1" ht="15.75">
      <c r="A15" s="260">
        <v>9</v>
      </c>
      <c r="B15" s="261" t="s">
        <v>981</v>
      </c>
      <c r="C15" s="262">
        <v>40000</v>
      </c>
      <c r="D15" s="262">
        <v>0</v>
      </c>
      <c r="E15" s="263">
        <v>0</v>
      </c>
    </row>
    <row r="16" spans="1:5" s="270" customFormat="1" ht="15.75">
      <c r="A16" s="260">
        <v>10</v>
      </c>
      <c r="B16" s="261" t="s">
        <v>995</v>
      </c>
      <c r="C16" s="262">
        <v>40000</v>
      </c>
      <c r="D16" s="262">
        <v>0</v>
      </c>
      <c r="E16" s="263">
        <v>0</v>
      </c>
    </row>
    <row r="17" spans="1:5" s="270" customFormat="1" ht="15.75">
      <c r="A17" s="260">
        <v>11</v>
      </c>
      <c r="B17" s="261" t="s">
        <v>983</v>
      </c>
      <c r="C17" s="262">
        <v>40000</v>
      </c>
      <c r="D17" s="262">
        <v>0</v>
      </c>
      <c r="E17" s="263">
        <v>0</v>
      </c>
    </row>
    <row r="18" spans="1:5" s="270" customFormat="1" ht="15.75">
      <c r="A18" s="260">
        <v>12</v>
      </c>
      <c r="B18" s="261" t="s">
        <v>984</v>
      </c>
      <c r="C18" s="262">
        <v>40000</v>
      </c>
      <c r="D18" s="262">
        <v>0</v>
      </c>
      <c r="E18" s="263">
        <v>0</v>
      </c>
    </row>
    <row r="19" spans="1:5" s="270" customFormat="1" ht="15.75">
      <c r="A19" s="260">
        <v>13</v>
      </c>
      <c r="B19" s="261" t="s">
        <v>985</v>
      </c>
      <c r="C19" s="262">
        <v>40000</v>
      </c>
      <c r="D19" s="262">
        <v>0</v>
      </c>
      <c r="E19" s="263">
        <v>0</v>
      </c>
    </row>
    <row r="20" spans="1:5" s="270" customFormat="1" ht="15.75">
      <c r="A20" s="260">
        <v>14</v>
      </c>
      <c r="B20" s="261" t="s">
        <v>986</v>
      </c>
      <c r="C20" s="262">
        <v>40000</v>
      </c>
      <c r="D20" s="262">
        <v>0</v>
      </c>
      <c r="E20" s="263">
        <v>0</v>
      </c>
    </row>
    <row r="21" spans="1:5" s="270" customFormat="1" ht="15.75">
      <c r="A21" s="260">
        <v>15</v>
      </c>
      <c r="B21" s="261" t="s">
        <v>987</v>
      </c>
      <c r="C21" s="262">
        <v>40000</v>
      </c>
      <c r="D21" s="262">
        <v>0</v>
      </c>
      <c r="E21" s="263">
        <v>0</v>
      </c>
    </row>
    <row r="22" spans="1:5" s="270" customFormat="1" ht="15.75">
      <c r="A22" s="260">
        <v>16</v>
      </c>
      <c r="B22" s="261" t="s">
        <v>988</v>
      </c>
      <c r="C22" s="262">
        <v>40000</v>
      </c>
      <c r="D22" s="262">
        <v>0</v>
      </c>
      <c r="E22" s="263">
        <v>0</v>
      </c>
    </row>
    <row r="23" spans="1:5" s="270" customFormat="1" ht="15.75">
      <c r="A23" s="260">
        <v>17</v>
      </c>
      <c r="B23" s="261" t="s">
        <v>989</v>
      </c>
      <c r="C23" s="262">
        <v>40000</v>
      </c>
      <c r="D23" s="262">
        <v>0</v>
      </c>
      <c r="E23" s="263">
        <v>0</v>
      </c>
    </row>
    <row r="24" spans="1:5" s="270" customFormat="1" ht="19.5" thickBot="1">
      <c r="A24" s="264"/>
      <c r="B24" s="265" t="s">
        <v>996</v>
      </c>
      <c r="C24" s="266">
        <f>SUM(C7:C23)</f>
        <v>680000</v>
      </c>
      <c r="D24" s="266">
        <f>SUM(D7:D23)</f>
        <v>0</v>
      </c>
      <c r="E24" s="267">
        <f>SUM(E7:E23)</f>
        <v>0</v>
      </c>
    </row>
    <row r="25" spans="1:5" s="270" customFormat="1" ht="15.75">
      <c r="A25" s="268"/>
      <c r="B25" s="269"/>
      <c r="C25" s="269"/>
    </row>
    <row r="26" spans="1:5" s="270" customFormat="1" ht="15">
      <c r="A26" s="271"/>
      <c r="B26" s="272"/>
      <c r="C26" s="272"/>
    </row>
    <row r="27" spans="1:5">
      <c r="A27" s="271"/>
    </row>
    <row r="28" spans="1:5">
      <c r="A28" s="271"/>
    </row>
  </sheetData>
  <mergeCells count="3">
    <mergeCell ref="C1:E1"/>
    <mergeCell ref="A2:C2"/>
    <mergeCell ref="A4:E4"/>
  </mergeCell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sheetPr codeName="Лист1"/>
  <dimension ref="A1:I136"/>
  <sheetViews>
    <sheetView view="pageBreakPreview" zoomScale="70" zoomScaleSheetLayoutView="70" workbookViewId="0">
      <selection activeCell="A2" sqref="A2:E2"/>
    </sheetView>
  </sheetViews>
  <sheetFormatPr defaultColWidth="8.7109375" defaultRowHeight="20.25"/>
  <cols>
    <col min="1" max="1" width="25.85546875" style="3" customWidth="1"/>
    <col min="2" max="2" width="85.140625" style="4" customWidth="1"/>
    <col min="3" max="3" width="21.28515625" style="5" customWidth="1"/>
    <col min="4" max="4" width="22" style="6" customWidth="1"/>
    <col min="5" max="5" width="21.7109375" style="6" customWidth="1"/>
    <col min="6" max="6" width="23" style="1" customWidth="1"/>
    <col min="7" max="7" width="18.7109375" style="1" customWidth="1"/>
    <col min="8" max="8" width="17.85546875" style="1" customWidth="1"/>
    <col min="9" max="16384" width="8.7109375" style="1"/>
  </cols>
  <sheetData>
    <row r="1" spans="1:8" ht="124.15" customHeight="1">
      <c r="B1" s="7"/>
      <c r="C1" s="395" t="s">
        <v>1053</v>
      </c>
      <c r="D1" s="395"/>
      <c r="E1" s="395"/>
    </row>
    <row r="2" spans="1:8" s="2" customFormat="1" ht="42.75" customHeight="1">
      <c r="A2" s="396" t="s">
        <v>1090</v>
      </c>
      <c r="B2" s="396"/>
      <c r="C2" s="396"/>
      <c r="D2" s="396"/>
      <c r="E2" s="396"/>
    </row>
    <row r="3" spans="1:8" s="2" customFormat="1" ht="20.25" customHeight="1" thickBot="1">
      <c r="A3" s="8"/>
      <c r="B3" s="9"/>
      <c r="C3" s="10"/>
      <c r="D3" s="11"/>
      <c r="E3" s="11"/>
    </row>
    <row r="4" spans="1:8" s="12" customFormat="1" ht="66" customHeight="1">
      <c r="A4" s="114" t="s">
        <v>0</v>
      </c>
      <c r="B4" s="115" t="s">
        <v>28</v>
      </c>
      <c r="C4" s="189" t="s">
        <v>175</v>
      </c>
      <c r="D4" s="189" t="s">
        <v>176</v>
      </c>
      <c r="E4" s="192" t="s">
        <v>810</v>
      </c>
      <c r="F4" s="370">
        <f>F8+F32</f>
        <v>362464296.84000003</v>
      </c>
      <c r="G4" s="370">
        <f>G8+G32</f>
        <v>346227507.84000003</v>
      </c>
      <c r="H4" s="370">
        <f>H8+H32</f>
        <v>337697487.83999997</v>
      </c>
    </row>
    <row r="5" spans="1:8" s="2" customFormat="1" ht="15.75">
      <c r="A5" s="291" t="s">
        <v>29</v>
      </c>
      <c r="B5" s="99" t="s">
        <v>30</v>
      </c>
      <c r="C5" s="100">
        <f>C6+C11+C17+C32+C45+C57+C72+C29+C51+C61</f>
        <v>362464296.83999997</v>
      </c>
      <c r="D5" s="100">
        <f>D6+D11+D17+D32+D45+D57+D72+D29+D51+D61</f>
        <v>346227507.83999997</v>
      </c>
      <c r="E5" s="292">
        <f>E6+E11+E17+E32+E45+E57+E72+E29+E51+E61</f>
        <v>337697487.83999997</v>
      </c>
      <c r="F5" s="13">
        <f>(D5+D77)*2.5%</f>
        <v>8703134.5710000005</v>
      </c>
      <c r="G5" s="2">
        <f>(E5+E77)*5%</f>
        <v>16984592.941999998</v>
      </c>
    </row>
    <row r="6" spans="1:8" s="2" customFormat="1" ht="15.75">
      <c r="A6" s="291" t="s">
        <v>31</v>
      </c>
      <c r="B6" s="99" t="s">
        <v>32</v>
      </c>
      <c r="C6" s="100">
        <f>C7</f>
        <v>253245447</v>
      </c>
      <c r="D6" s="100">
        <f>D7</f>
        <v>247621683</v>
      </c>
      <c r="E6" s="292">
        <f>E7</f>
        <v>245736965</v>
      </c>
      <c r="F6" s="13">
        <f>C6*17.4/30.4</f>
        <v>144949696.63815787</v>
      </c>
      <c r="G6" s="13">
        <f>D6*15.46/28.46</f>
        <v>134512692.170766</v>
      </c>
      <c r="H6" s="13">
        <f>E6*13.99/26.99</f>
        <v>127375329.39422008</v>
      </c>
    </row>
    <row r="7" spans="1:8" s="2" customFormat="1" ht="15.75">
      <c r="A7" s="291" t="s">
        <v>33</v>
      </c>
      <c r="B7" s="99" t="s">
        <v>34</v>
      </c>
      <c r="C7" s="100">
        <f>C8+C9+C10</f>
        <v>253245447</v>
      </c>
      <c r="D7" s="100">
        <f>D8+D9+D10</f>
        <v>247621683</v>
      </c>
      <c r="E7" s="292">
        <f>E8+E9+E10</f>
        <v>245736965</v>
      </c>
      <c r="F7" s="13">
        <f>C5-F6</f>
        <v>217514600.2018421</v>
      </c>
      <c r="G7" s="13">
        <f>D5-G6</f>
        <v>211714815.66923398</v>
      </c>
      <c r="H7" s="13">
        <f>E5-H6</f>
        <v>210322158.44577989</v>
      </c>
    </row>
    <row r="8" spans="1:8" s="2" customFormat="1" ht="69" customHeight="1">
      <c r="A8" s="293" t="s">
        <v>35</v>
      </c>
      <c r="B8" s="101" t="s">
        <v>36</v>
      </c>
      <c r="C8" s="102">
        <v>249507188</v>
      </c>
      <c r="D8" s="102">
        <v>244026549</v>
      </c>
      <c r="E8" s="116">
        <v>242240069</v>
      </c>
      <c r="F8" s="13">
        <f>C7+C11+C17+C29</f>
        <v>284493657</v>
      </c>
      <c r="G8" s="13">
        <f>D7+D11+D17+D29</f>
        <v>278396478</v>
      </c>
      <c r="H8" s="13">
        <f>E7+E11+E17+E29</f>
        <v>277166458</v>
      </c>
    </row>
    <row r="9" spans="1:8" s="2" customFormat="1" ht="99" customHeight="1">
      <c r="A9" s="293" t="s">
        <v>37</v>
      </c>
      <c r="B9" s="101" t="s">
        <v>38</v>
      </c>
      <c r="C9" s="102">
        <v>2891823</v>
      </c>
      <c r="D9" s="102">
        <v>2802714</v>
      </c>
      <c r="E9" s="116">
        <v>2745406</v>
      </c>
      <c r="F9" s="13"/>
      <c r="G9" s="13">
        <f>D6/D5*100</f>
        <v>71.519933394325193</v>
      </c>
    </row>
    <row r="10" spans="1:8" s="2" customFormat="1" ht="36.75" customHeight="1">
      <c r="A10" s="293" t="s">
        <v>39</v>
      </c>
      <c r="B10" s="101" t="s">
        <v>40</v>
      </c>
      <c r="C10" s="102">
        <v>846436</v>
      </c>
      <c r="D10" s="102">
        <v>792420</v>
      </c>
      <c r="E10" s="116">
        <v>751490</v>
      </c>
    </row>
    <row r="11" spans="1:8" s="2" customFormat="1" ht="33" customHeight="1">
      <c r="A11" s="117" t="s">
        <v>41</v>
      </c>
      <c r="B11" s="103" t="s">
        <v>42</v>
      </c>
      <c r="C11" s="104">
        <f>C12</f>
        <v>22465100</v>
      </c>
      <c r="D11" s="104">
        <f>D12</f>
        <v>22995410</v>
      </c>
      <c r="E11" s="118">
        <f>E12</f>
        <v>23377410</v>
      </c>
    </row>
    <row r="12" spans="1:8" s="2" customFormat="1" ht="43.5" customHeight="1">
      <c r="A12" s="293" t="s">
        <v>43</v>
      </c>
      <c r="B12" s="101" t="s">
        <v>44</v>
      </c>
      <c r="C12" s="105">
        <f>C13+C14+C15+C16</f>
        <v>22465100</v>
      </c>
      <c r="D12" s="105">
        <f>D13+D14+D15+D16</f>
        <v>22995410</v>
      </c>
      <c r="E12" s="294">
        <f>E13+E14+E15+E16</f>
        <v>23377410</v>
      </c>
    </row>
    <row r="13" spans="1:8" s="2" customFormat="1" ht="99.75" customHeight="1">
      <c r="A13" s="293" t="s">
        <v>45</v>
      </c>
      <c r="B13" s="101" t="s">
        <v>46</v>
      </c>
      <c r="C13" s="89">
        <v>10315170</v>
      </c>
      <c r="D13" s="102">
        <v>10571420</v>
      </c>
      <c r="E13" s="116">
        <v>10823330</v>
      </c>
    </row>
    <row r="14" spans="1:8" s="2" customFormat="1" ht="125.25" customHeight="1">
      <c r="A14" s="293" t="s">
        <v>47</v>
      </c>
      <c r="B14" s="101" t="s">
        <v>48</v>
      </c>
      <c r="C14" s="89">
        <v>58780</v>
      </c>
      <c r="D14" s="102">
        <v>59650</v>
      </c>
      <c r="E14" s="116">
        <v>60450</v>
      </c>
    </row>
    <row r="15" spans="1:8" s="2" customFormat="1" ht="110.25" customHeight="1">
      <c r="A15" s="293" t="s">
        <v>49</v>
      </c>
      <c r="B15" s="101" t="s">
        <v>50</v>
      </c>
      <c r="C15" s="89">
        <v>13569000</v>
      </c>
      <c r="D15" s="102">
        <v>13870250</v>
      </c>
      <c r="E15" s="116">
        <v>14155270</v>
      </c>
    </row>
    <row r="16" spans="1:8" s="2" customFormat="1" ht="111" customHeight="1">
      <c r="A16" s="293" t="s">
        <v>51</v>
      </c>
      <c r="B16" s="101" t="s">
        <v>52</v>
      </c>
      <c r="C16" s="89">
        <v>-1477850</v>
      </c>
      <c r="D16" s="102">
        <v>-1505910</v>
      </c>
      <c r="E16" s="116">
        <v>-1661640</v>
      </c>
    </row>
    <row r="17" spans="1:8" s="2" customFormat="1" ht="15.75">
      <c r="A17" s="117" t="s">
        <v>53</v>
      </c>
      <c r="B17" s="103" t="s">
        <v>54</v>
      </c>
      <c r="C17" s="104">
        <f>C23+C25+C18+C27</f>
        <v>8778110</v>
      </c>
      <c r="D17" s="104">
        <f>D23+D25+D18+D27</f>
        <v>7774385</v>
      </c>
      <c r="E17" s="118">
        <f>E23+E25+E18+E27</f>
        <v>8047083</v>
      </c>
    </row>
    <row r="18" spans="1:8" s="2" customFormat="1" ht="15.75">
      <c r="A18" s="293" t="s">
        <v>55</v>
      </c>
      <c r="B18" s="101" t="s">
        <v>56</v>
      </c>
      <c r="C18" s="105">
        <f>C19+C21</f>
        <v>5105602</v>
      </c>
      <c r="D18" s="105">
        <f>D19+D21</f>
        <v>5289405</v>
      </c>
      <c r="E18" s="294">
        <f>E19+E21</f>
        <v>5479823</v>
      </c>
    </row>
    <row r="19" spans="1:8" s="2" customFormat="1" ht="31.5">
      <c r="A19" s="295" t="s">
        <v>57</v>
      </c>
      <c r="B19" s="106" t="s">
        <v>58</v>
      </c>
      <c r="C19" s="107">
        <f>C20</f>
        <v>3706756</v>
      </c>
      <c r="D19" s="107">
        <f>D20</f>
        <v>3840200</v>
      </c>
      <c r="E19" s="296">
        <f>E20</f>
        <v>3978447</v>
      </c>
    </row>
    <row r="20" spans="1:8" s="2" customFormat="1" ht="33.75" customHeight="1">
      <c r="A20" s="295" t="s">
        <v>59</v>
      </c>
      <c r="B20" s="106" t="s">
        <v>58</v>
      </c>
      <c r="C20" s="102">
        <v>3706756</v>
      </c>
      <c r="D20" s="102">
        <v>3840200</v>
      </c>
      <c r="E20" s="296">
        <v>3978447</v>
      </c>
    </row>
    <row r="21" spans="1:8" s="2" customFormat="1" ht="31.5">
      <c r="A21" s="295" t="s">
        <v>60</v>
      </c>
      <c r="B21" s="106" t="s">
        <v>61</v>
      </c>
      <c r="C21" s="107">
        <f>C22</f>
        <v>1398846</v>
      </c>
      <c r="D21" s="107">
        <f>D22</f>
        <v>1449205</v>
      </c>
      <c r="E21" s="296">
        <f>E22</f>
        <v>1501376</v>
      </c>
    </row>
    <row r="22" spans="1:8" s="2" customFormat="1" ht="57.75" customHeight="1">
      <c r="A22" s="295" t="s">
        <v>62</v>
      </c>
      <c r="B22" s="106" t="s">
        <v>63</v>
      </c>
      <c r="C22" s="102">
        <v>1398846</v>
      </c>
      <c r="D22" s="102">
        <v>1449205</v>
      </c>
      <c r="E22" s="296">
        <v>1501376</v>
      </c>
    </row>
    <row r="23" spans="1:8" s="2" customFormat="1" ht="15.75">
      <c r="A23" s="293" t="s">
        <v>64</v>
      </c>
      <c r="B23" s="101" t="s">
        <v>65</v>
      </c>
      <c r="C23" s="105">
        <f>C24</f>
        <v>1266719</v>
      </c>
      <c r="D23" s="105">
        <f>D24</f>
        <v>0</v>
      </c>
      <c r="E23" s="294">
        <f>E24</f>
        <v>0</v>
      </c>
    </row>
    <row r="24" spans="1:8" s="2" customFormat="1" ht="15.75">
      <c r="A24" s="293" t="s">
        <v>66</v>
      </c>
      <c r="B24" s="101" t="s">
        <v>65</v>
      </c>
      <c r="C24" s="102">
        <v>1266719</v>
      </c>
      <c r="D24" s="102">
        <v>0</v>
      </c>
      <c r="E24" s="116">
        <v>0</v>
      </c>
    </row>
    <row r="25" spans="1:8" s="2" customFormat="1" ht="15.75">
      <c r="A25" s="293" t="s">
        <v>67</v>
      </c>
      <c r="B25" s="108" t="s">
        <v>68</v>
      </c>
      <c r="C25" s="105">
        <f>C26</f>
        <v>2030568</v>
      </c>
      <c r="D25" s="105">
        <f>D26</f>
        <v>2109759</v>
      </c>
      <c r="E25" s="294">
        <f>E26</f>
        <v>2192039</v>
      </c>
    </row>
    <row r="26" spans="1:8" s="2" customFormat="1" ht="15.75">
      <c r="A26" s="293" t="s">
        <v>69</v>
      </c>
      <c r="B26" s="108" t="s">
        <v>68</v>
      </c>
      <c r="C26" s="102">
        <v>2030568</v>
      </c>
      <c r="D26" s="102">
        <v>2109759</v>
      </c>
      <c r="E26" s="116">
        <v>2192039</v>
      </c>
    </row>
    <row r="27" spans="1:8" s="2" customFormat="1" ht="15.75">
      <c r="A27" s="293" t="s">
        <v>70</v>
      </c>
      <c r="B27" s="108" t="s">
        <v>71</v>
      </c>
      <c r="C27" s="105">
        <f>C28</f>
        <v>375221</v>
      </c>
      <c r="D27" s="105">
        <f>D28</f>
        <v>375221</v>
      </c>
      <c r="E27" s="294">
        <f>E28</f>
        <v>375221</v>
      </c>
    </row>
    <row r="28" spans="1:8" s="2" customFormat="1" ht="31.5">
      <c r="A28" s="293" t="s">
        <v>72</v>
      </c>
      <c r="B28" s="108" t="s">
        <v>73</v>
      </c>
      <c r="C28" s="105">
        <v>375221</v>
      </c>
      <c r="D28" s="105">
        <v>375221</v>
      </c>
      <c r="E28" s="294">
        <v>375221</v>
      </c>
    </row>
    <row r="29" spans="1:8" s="2" customFormat="1" ht="15.75">
      <c r="A29" s="117" t="s">
        <v>764</v>
      </c>
      <c r="B29" s="202" t="s">
        <v>765</v>
      </c>
      <c r="C29" s="104">
        <f t="shared" ref="C29:E30" si="0">C30</f>
        <v>5000</v>
      </c>
      <c r="D29" s="104">
        <f t="shared" si="0"/>
        <v>5000</v>
      </c>
      <c r="E29" s="118">
        <f t="shared" si="0"/>
        <v>5000</v>
      </c>
    </row>
    <row r="30" spans="1:8" s="2" customFormat="1" ht="31.5">
      <c r="A30" s="92" t="s">
        <v>766</v>
      </c>
      <c r="B30" s="108" t="s">
        <v>767</v>
      </c>
      <c r="C30" s="105">
        <f t="shared" si="0"/>
        <v>5000</v>
      </c>
      <c r="D30" s="105">
        <f t="shared" si="0"/>
        <v>5000</v>
      </c>
      <c r="E30" s="294">
        <f t="shared" si="0"/>
        <v>5000</v>
      </c>
    </row>
    <row r="31" spans="1:8" s="2" customFormat="1" ht="31.5">
      <c r="A31" s="92" t="s">
        <v>751</v>
      </c>
      <c r="B31" s="108" t="s">
        <v>752</v>
      </c>
      <c r="C31" s="105">
        <v>5000</v>
      </c>
      <c r="D31" s="105">
        <v>5000</v>
      </c>
      <c r="E31" s="294">
        <v>5000</v>
      </c>
    </row>
    <row r="32" spans="1:8" s="2" customFormat="1" ht="31.5">
      <c r="A32" s="117" t="s">
        <v>74</v>
      </c>
      <c r="B32" s="103" t="s">
        <v>75</v>
      </c>
      <c r="C32" s="104">
        <f>C33+C35+C42</f>
        <v>36545767.839999996</v>
      </c>
      <c r="D32" s="104">
        <f>D33+D35+D42</f>
        <v>36545437.839999996</v>
      </c>
      <c r="E32" s="118">
        <f>E33+E35+E42</f>
        <v>36545437.839999996</v>
      </c>
      <c r="F32" s="13">
        <f>C32+C45+C51+C57+C61+C72</f>
        <v>77970639.840000004</v>
      </c>
      <c r="G32" s="13">
        <f>D32+D45+D51+D57+D61+D72</f>
        <v>67831029.840000004</v>
      </c>
      <c r="H32" s="13">
        <f>E32+E45+E51+E57+E61+E72</f>
        <v>60531029.839999996</v>
      </c>
    </row>
    <row r="33" spans="1:7" s="2" customFormat="1" ht="15.75">
      <c r="A33" s="293" t="s">
        <v>76</v>
      </c>
      <c r="B33" s="101" t="s">
        <v>77</v>
      </c>
      <c r="C33" s="105">
        <f>C34</f>
        <v>330</v>
      </c>
      <c r="D33" s="105">
        <f>D34</f>
        <v>0</v>
      </c>
      <c r="E33" s="294">
        <f>E34</f>
        <v>0</v>
      </c>
    </row>
    <row r="34" spans="1:7" s="2" customFormat="1" ht="43.5" customHeight="1">
      <c r="A34" s="293" t="s">
        <v>3</v>
      </c>
      <c r="B34" s="101" t="s">
        <v>4</v>
      </c>
      <c r="C34" s="197">
        <v>330</v>
      </c>
      <c r="D34" s="197">
        <v>0</v>
      </c>
      <c r="E34" s="297">
        <v>0</v>
      </c>
      <c r="G34" s="2">
        <f>D32/D5*100</f>
        <v>10.55532475394431</v>
      </c>
    </row>
    <row r="35" spans="1:7" s="2" customFormat="1" ht="90" customHeight="1">
      <c r="A35" s="293" t="s">
        <v>78</v>
      </c>
      <c r="B35" s="101" t="s">
        <v>79</v>
      </c>
      <c r="C35" s="105">
        <f>C36+C38+C40</f>
        <v>33630698.579999998</v>
      </c>
      <c r="D35" s="105">
        <f>D36+D38+D40</f>
        <v>33630698.579999998</v>
      </c>
      <c r="E35" s="294">
        <f>E36+E38+E40</f>
        <v>33630698.579999998</v>
      </c>
    </row>
    <row r="36" spans="1:7" s="2" customFormat="1" ht="68.25" customHeight="1">
      <c r="A36" s="293" t="s">
        <v>80</v>
      </c>
      <c r="B36" s="101" t="s">
        <v>81</v>
      </c>
      <c r="C36" s="105">
        <f>C37</f>
        <v>31861938.780000001</v>
      </c>
      <c r="D36" s="105">
        <f>D37</f>
        <v>31861938.780000001</v>
      </c>
      <c r="E36" s="294">
        <f>E37</f>
        <v>31861938.780000001</v>
      </c>
    </row>
    <row r="37" spans="1:7" s="2" customFormat="1" ht="87.75" customHeight="1">
      <c r="A37" s="293" t="s">
        <v>5</v>
      </c>
      <c r="B37" s="109" t="s">
        <v>6</v>
      </c>
      <c r="C37" s="102">
        <v>31861938.780000001</v>
      </c>
      <c r="D37" s="102">
        <v>31861938.780000001</v>
      </c>
      <c r="E37" s="116">
        <v>31861938.780000001</v>
      </c>
    </row>
    <row r="38" spans="1:7" s="2" customFormat="1" ht="67.5" customHeight="1">
      <c r="A38" s="293" t="s">
        <v>82</v>
      </c>
      <c r="B38" s="109" t="s">
        <v>83</v>
      </c>
      <c r="C38" s="90">
        <f>C39</f>
        <v>201300</v>
      </c>
      <c r="D38" s="90">
        <f>D39</f>
        <v>201300</v>
      </c>
      <c r="E38" s="98">
        <f>E39</f>
        <v>201300</v>
      </c>
    </row>
    <row r="39" spans="1:7" s="2" customFormat="1" ht="67.5" customHeight="1">
      <c r="A39" s="293" t="s">
        <v>7</v>
      </c>
      <c r="B39" s="108" t="s">
        <v>8</v>
      </c>
      <c r="C39" s="102">
        <v>201300</v>
      </c>
      <c r="D39" s="102">
        <v>201300</v>
      </c>
      <c r="E39" s="116">
        <v>201300</v>
      </c>
    </row>
    <row r="40" spans="1:7" s="2" customFormat="1" ht="72" customHeight="1">
      <c r="A40" s="293" t="s">
        <v>84</v>
      </c>
      <c r="B40" s="101" t="s">
        <v>85</v>
      </c>
      <c r="C40" s="105">
        <f>C41</f>
        <v>1567459.8</v>
      </c>
      <c r="D40" s="105">
        <f>D41</f>
        <v>1567459.8</v>
      </c>
      <c r="E40" s="294">
        <f>E41</f>
        <v>1567459.8</v>
      </c>
    </row>
    <row r="41" spans="1:7" s="2" customFormat="1" ht="78" customHeight="1">
      <c r="A41" s="293" t="s">
        <v>9</v>
      </c>
      <c r="B41" s="101" t="s">
        <v>10</v>
      </c>
      <c r="C41" s="102">
        <v>1567459.8</v>
      </c>
      <c r="D41" s="102">
        <v>1567459.8</v>
      </c>
      <c r="E41" s="116">
        <v>1567459.8</v>
      </c>
    </row>
    <row r="42" spans="1:7" s="2" customFormat="1" ht="74.25" customHeight="1">
      <c r="A42" s="293" t="s">
        <v>86</v>
      </c>
      <c r="B42" s="101" t="s">
        <v>87</v>
      </c>
      <c r="C42" s="105">
        <f t="shared" ref="C42:E43" si="1">C43</f>
        <v>2914739.26</v>
      </c>
      <c r="D42" s="105">
        <f t="shared" si="1"/>
        <v>2914739.26</v>
      </c>
      <c r="E42" s="294">
        <f t="shared" si="1"/>
        <v>2914739.26</v>
      </c>
    </row>
    <row r="43" spans="1:7" s="2" customFormat="1" ht="66" customHeight="1">
      <c r="A43" s="293" t="s">
        <v>88</v>
      </c>
      <c r="B43" s="101" t="s">
        <v>89</v>
      </c>
      <c r="C43" s="105">
        <f>C44</f>
        <v>2914739.26</v>
      </c>
      <c r="D43" s="105">
        <f t="shared" si="1"/>
        <v>2914739.26</v>
      </c>
      <c r="E43" s="294">
        <f t="shared" si="1"/>
        <v>2914739.26</v>
      </c>
    </row>
    <row r="44" spans="1:7" s="2" customFormat="1" ht="67.5" customHeight="1">
      <c r="A44" s="293" t="s">
        <v>11</v>
      </c>
      <c r="B44" s="101" t="s">
        <v>12</v>
      </c>
      <c r="C44" s="105">
        <v>2914739.26</v>
      </c>
      <c r="D44" s="105">
        <v>2914739.26</v>
      </c>
      <c r="E44" s="294">
        <v>2914739.26</v>
      </c>
    </row>
    <row r="45" spans="1:7" s="2" customFormat="1" ht="15.75">
      <c r="A45" s="117" t="s">
        <v>90</v>
      </c>
      <c r="B45" s="103" t="s">
        <v>91</v>
      </c>
      <c r="C45" s="104">
        <f>C46</f>
        <v>13947700</v>
      </c>
      <c r="D45" s="104">
        <f>D46</f>
        <v>14229400</v>
      </c>
      <c r="E45" s="118">
        <f>E46</f>
        <v>14229400</v>
      </c>
    </row>
    <row r="46" spans="1:7" s="2" customFormat="1" ht="15.75">
      <c r="A46" s="293" t="s">
        <v>92</v>
      </c>
      <c r="B46" s="101" t="s">
        <v>93</v>
      </c>
      <c r="C46" s="105">
        <f>C47+C48+C49+C50</f>
        <v>13947700</v>
      </c>
      <c r="D46" s="105">
        <f>D47+D48+D49+D50</f>
        <v>14229400</v>
      </c>
      <c r="E46" s="294">
        <f>E47+E48+E49+E50</f>
        <v>14229400</v>
      </c>
    </row>
    <row r="47" spans="1:7" s="2" customFormat="1" ht="31.5">
      <c r="A47" s="293" t="s">
        <v>94</v>
      </c>
      <c r="B47" s="101" t="s">
        <v>95</v>
      </c>
      <c r="C47" s="105">
        <v>195500</v>
      </c>
      <c r="D47" s="105">
        <v>237200</v>
      </c>
      <c r="E47" s="294">
        <v>237200</v>
      </c>
    </row>
    <row r="48" spans="1:7" s="2" customFormat="1" ht="15.75">
      <c r="A48" s="293" t="s">
        <v>96</v>
      </c>
      <c r="B48" s="101" t="s">
        <v>97</v>
      </c>
      <c r="C48" s="105">
        <v>1212200</v>
      </c>
      <c r="D48" s="105">
        <v>1212200</v>
      </c>
      <c r="E48" s="294">
        <v>1212200</v>
      </c>
    </row>
    <row r="49" spans="1:6" s="2" customFormat="1" ht="15.75">
      <c r="A49" s="293" t="s">
        <v>98</v>
      </c>
      <c r="B49" s="101" t="s">
        <v>99</v>
      </c>
      <c r="C49" s="105">
        <v>3540000</v>
      </c>
      <c r="D49" s="105">
        <v>3780000</v>
      </c>
      <c r="E49" s="294">
        <v>3780000</v>
      </c>
    </row>
    <row r="50" spans="1:6" s="2" customFormat="1" ht="15.75">
      <c r="A50" s="293" t="s">
        <v>100</v>
      </c>
      <c r="B50" s="101" t="s">
        <v>101</v>
      </c>
      <c r="C50" s="105">
        <v>9000000</v>
      </c>
      <c r="D50" s="105">
        <v>9000000</v>
      </c>
      <c r="E50" s="294">
        <v>9000000</v>
      </c>
    </row>
    <row r="51" spans="1:6" s="2" customFormat="1" ht="31.5">
      <c r="A51" s="298" t="s">
        <v>768</v>
      </c>
      <c r="B51" s="206" t="s">
        <v>769</v>
      </c>
      <c r="C51" s="104">
        <f>C52</f>
        <v>42842</v>
      </c>
      <c r="D51" s="104">
        <f>D52</f>
        <v>42842</v>
      </c>
      <c r="E51" s="118">
        <f>E52</f>
        <v>42842</v>
      </c>
    </row>
    <row r="52" spans="1:6" s="2" customFormat="1" ht="15.75">
      <c r="A52" s="92" t="s">
        <v>770</v>
      </c>
      <c r="B52" s="205" t="s">
        <v>771</v>
      </c>
      <c r="C52" s="290">
        <f>C53+C55</f>
        <v>42842</v>
      </c>
      <c r="D52" s="290">
        <f>D53+D55</f>
        <v>42842</v>
      </c>
      <c r="E52" s="299">
        <f>E53+E55</f>
        <v>42842</v>
      </c>
    </row>
    <row r="53" spans="1:6" s="2" customFormat="1" ht="31.5">
      <c r="A53" s="92" t="s">
        <v>772</v>
      </c>
      <c r="B53" s="204" t="s">
        <v>773</v>
      </c>
      <c r="C53" s="290">
        <f>C54</f>
        <v>25946</v>
      </c>
      <c r="D53" s="290">
        <f>D54</f>
        <v>25946</v>
      </c>
      <c r="E53" s="299">
        <f>E54</f>
        <v>25946</v>
      </c>
    </row>
    <row r="54" spans="1:6" s="2" customFormat="1" ht="31.5">
      <c r="A54" s="92" t="s">
        <v>753</v>
      </c>
      <c r="B54" s="204" t="s">
        <v>754</v>
      </c>
      <c r="C54" s="290">
        <v>25946</v>
      </c>
      <c r="D54" s="290">
        <v>25946</v>
      </c>
      <c r="E54" s="299">
        <v>25946</v>
      </c>
    </row>
    <row r="55" spans="1:6" s="2" customFormat="1" ht="15.75">
      <c r="A55" s="92" t="s">
        <v>774</v>
      </c>
      <c r="B55" s="205" t="s">
        <v>775</v>
      </c>
      <c r="C55" s="290">
        <f>C56</f>
        <v>16896</v>
      </c>
      <c r="D55" s="290">
        <f>D56</f>
        <v>16896</v>
      </c>
      <c r="E55" s="299">
        <f>E56</f>
        <v>16896</v>
      </c>
    </row>
    <row r="56" spans="1:6" s="2" customFormat="1" ht="15.75">
      <c r="A56" s="92" t="s">
        <v>755</v>
      </c>
      <c r="B56" s="204" t="s">
        <v>756</v>
      </c>
      <c r="C56" s="290">
        <v>16896</v>
      </c>
      <c r="D56" s="290">
        <v>16896</v>
      </c>
      <c r="E56" s="299">
        <v>16896</v>
      </c>
    </row>
    <row r="57" spans="1:6" s="2" customFormat="1" ht="31.5">
      <c r="A57" s="117" t="s">
        <v>102</v>
      </c>
      <c r="B57" s="103" t="s">
        <v>103</v>
      </c>
      <c r="C57" s="104">
        <f t="shared" ref="C57:E59" si="2">C58</f>
        <v>24400000</v>
      </c>
      <c r="D57" s="104">
        <f t="shared" si="2"/>
        <v>16700000</v>
      </c>
      <c r="E57" s="118">
        <f t="shared" si="2"/>
        <v>9400000</v>
      </c>
    </row>
    <row r="58" spans="1:6" s="2" customFormat="1" ht="35.25" customHeight="1">
      <c r="A58" s="293" t="s">
        <v>104</v>
      </c>
      <c r="B58" s="101" t="s">
        <v>105</v>
      </c>
      <c r="C58" s="105">
        <f t="shared" si="2"/>
        <v>24400000</v>
      </c>
      <c r="D58" s="105">
        <f t="shared" si="2"/>
        <v>16700000</v>
      </c>
      <c r="E58" s="294">
        <f t="shared" si="2"/>
        <v>9400000</v>
      </c>
    </row>
    <row r="59" spans="1:6" s="2" customFormat="1" ht="30.75" customHeight="1">
      <c r="A59" s="293" t="s">
        <v>106</v>
      </c>
      <c r="B59" s="101" t="s">
        <v>107</v>
      </c>
      <c r="C59" s="110">
        <f t="shared" si="2"/>
        <v>24400000</v>
      </c>
      <c r="D59" s="110">
        <f t="shared" si="2"/>
        <v>16700000</v>
      </c>
      <c r="E59" s="300">
        <f t="shared" si="2"/>
        <v>9400000</v>
      </c>
    </row>
    <row r="60" spans="1:6" s="2" customFormat="1" ht="56.25" customHeight="1">
      <c r="A60" s="293" t="s">
        <v>13</v>
      </c>
      <c r="B60" s="101" t="s">
        <v>14</v>
      </c>
      <c r="C60" s="105">
        <v>24400000</v>
      </c>
      <c r="D60" s="102">
        <v>16700000</v>
      </c>
      <c r="E60" s="116">
        <v>9400000</v>
      </c>
    </row>
    <row r="61" spans="1:6" s="2" customFormat="1" ht="24" customHeight="1">
      <c r="A61" s="298" t="s">
        <v>776</v>
      </c>
      <c r="B61" s="203" t="s">
        <v>777</v>
      </c>
      <c r="C61" s="104">
        <f>C62+C65+C68</f>
        <v>313350</v>
      </c>
      <c r="D61" s="104">
        <f>D62+D65+D68</f>
        <v>313350</v>
      </c>
      <c r="E61" s="118">
        <f>E62+E65+E68</f>
        <v>313350</v>
      </c>
      <c r="F61" s="2">
        <f>E61/D5*100</f>
        <v>9.0504074027765169E-2</v>
      </c>
    </row>
    <row r="62" spans="1:6" s="2" customFormat="1" ht="31.5" customHeight="1">
      <c r="A62" s="92" t="s">
        <v>778</v>
      </c>
      <c r="B62" s="204" t="s">
        <v>779</v>
      </c>
      <c r="C62" s="105">
        <f t="shared" ref="C62:E63" si="3">C63</f>
        <v>11700</v>
      </c>
      <c r="D62" s="105">
        <f t="shared" si="3"/>
        <v>11700</v>
      </c>
      <c r="E62" s="294">
        <f t="shared" si="3"/>
        <v>11700</v>
      </c>
    </row>
    <row r="63" spans="1:6" s="2" customFormat="1" ht="65.25" customHeight="1">
      <c r="A63" s="92" t="s">
        <v>780</v>
      </c>
      <c r="B63" s="204" t="s">
        <v>781</v>
      </c>
      <c r="C63" s="105">
        <f t="shared" si="3"/>
        <v>11700</v>
      </c>
      <c r="D63" s="105">
        <f t="shared" si="3"/>
        <v>11700</v>
      </c>
      <c r="E63" s="294">
        <f t="shared" si="3"/>
        <v>11700</v>
      </c>
    </row>
    <row r="64" spans="1:6" s="2" customFormat="1" ht="82.5" customHeight="1">
      <c r="A64" s="92" t="s">
        <v>782</v>
      </c>
      <c r="B64" s="204" t="s">
        <v>783</v>
      </c>
      <c r="C64" s="105">
        <v>11700</v>
      </c>
      <c r="D64" s="105">
        <v>11700</v>
      </c>
      <c r="E64" s="294">
        <v>11700</v>
      </c>
    </row>
    <row r="65" spans="1:9" s="2" customFormat="1" ht="86.25" customHeight="1">
      <c r="A65" s="92" t="s">
        <v>784</v>
      </c>
      <c r="B65" s="204" t="s">
        <v>785</v>
      </c>
      <c r="C65" s="105">
        <f t="shared" ref="C65:E66" si="4">C66</f>
        <v>122450</v>
      </c>
      <c r="D65" s="105">
        <f t="shared" si="4"/>
        <v>122450</v>
      </c>
      <c r="E65" s="294">
        <f t="shared" si="4"/>
        <v>122450</v>
      </c>
    </row>
    <row r="66" spans="1:9" s="2" customFormat="1" ht="66.75" customHeight="1">
      <c r="A66" s="92" t="s">
        <v>786</v>
      </c>
      <c r="B66" s="204" t="s">
        <v>787</v>
      </c>
      <c r="C66" s="105">
        <f t="shared" si="4"/>
        <v>122450</v>
      </c>
      <c r="D66" s="105">
        <f t="shared" si="4"/>
        <v>122450</v>
      </c>
      <c r="E66" s="294">
        <f t="shared" si="4"/>
        <v>122450</v>
      </c>
    </row>
    <row r="67" spans="1:9" s="2" customFormat="1" ht="69.75" customHeight="1">
      <c r="A67" s="92" t="s">
        <v>757</v>
      </c>
      <c r="B67" s="204" t="s">
        <v>758</v>
      </c>
      <c r="C67" s="105">
        <v>122450</v>
      </c>
      <c r="D67" s="105">
        <v>122450</v>
      </c>
      <c r="E67" s="294">
        <v>122450</v>
      </c>
    </row>
    <row r="68" spans="1:9" s="2" customFormat="1" ht="24.75" customHeight="1">
      <c r="A68" s="92" t="s">
        <v>788</v>
      </c>
      <c r="B68" s="204" t="s">
        <v>789</v>
      </c>
      <c r="C68" s="105">
        <f>C69</f>
        <v>179200</v>
      </c>
      <c r="D68" s="105">
        <f>D69</f>
        <v>179200</v>
      </c>
      <c r="E68" s="294">
        <f>E69</f>
        <v>179200</v>
      </c>
    </row>
    <row r="69" spans="1:9" s="2" customFormat="1" ht="83.25" customHeight="1">
      <c r="A69" s="92" t="s">
        <v>790</v>
      </c>
      <c r="B69" s="204" t="s">
        <v>791</v>
      </c>
      <c r="C69" s="105">
        <f>C70+C71</f>
        <v>179200</v>
      </c>
      <c r="D69" s="105">
        <f>D70+D71</f>
        <v>179200</v>
      </c>
      <c r="E69" s="294">
        <f>E70+E71</f>
        <v>179200</v>
      </c>
    </row>
    <row r="70" spans="1:9" s="2" customFormat="1" ht="56.25" customHeight="1">
      <c r="A70" s="92" t="s">
        <v>759</v>
      </c>
      <c r="B70" s="204" t="s">
        <v>760</v>
      </c>
      <c r="C70" s="105">
        <v>159200</v>
      </c>
      <c r="D70" s="105">
        <v>159200</v>
      </c>
      <c r="E70" s="294">
        <v>159200</v>
      </c>
    </row>
    <row r="71" spans="1:9" s="2" customFormat="1" ht="70.5" customHeight="1">
      <c r="A71" s="92" t="s">
        <v>761</v>
      </c>
      <c r="B71" s="204" t="s">
        <v>762</v>
      </c>
      <c r="C71" s="105">
        <v>20000</v>
      </c>
      <c r="D71" s="105">
        <v>20000</v>
      </c>
      <c r="E71" s="294">
        <v>20000</v>
      </c>
    </row>
    <row r="72" spans="1:9" s="2" customFormat="1" ht="15.75">
      <c r="A72" s="117" t="s">
        <v>108</v>
      </c>
      <c r="B72" s="103" t="s">
        <v>109</v>
      </c>
      <c r="C72" s="104">
        <f t="shared" ref="C72:E73" si="5">C73</f>
        <v>2720980</v>
      </c>
      <c r="D72" s="104">
        <f t="shared" si="5"/>
        <v>0</v>
      </c>
      <c r="E72" s="118">
        <f t="shared" si="5"/>
        <v>0</v>
      </c>
    </row>
    <row r="73" spans="1:9" s="2" customFormat="1" ht="15.75">
      <c r="A73" s="293" t="s">
        <v>1013</v>
      </c>
      <c r="B73" s="101" t="s">
        <v>1014</v>
      </c>
      <c r="C73" s="102">
        <f t="shared" si="5"/>
        <v>2720980</v>
      </c>
      <c r="D73" s="102">
        <f t="shared" si="5"/>
        <v>0</v>
      </c>
      <c r="E73" s="116">
        <f t="shared" si="5"/>
        <v>0</v>
      </c>
    </row>
    <row r="74" spans="1:9" s="2" customFormat="1" ht="15.75">
      <c r="A74" s="293" t="s">
        <v>1030</v>
      </c>
      <c r="B74" s="101" t="s">
        <v>1031</v>
      </c>
      <c r="C74" s="102">
        <v>2720980</v>
      </c>
      <c r="D74" s="102">
        <v>0</v>
      </c>
      <c r="E74" s="116">
        <v>0</v>
      </c>
    </row>
    <row r="75" spans="1:9" s="2" customFormat="1" ht="15.75">
      <c r="A75" s="117" t="s">
        <v>23</v>
      </c>
      <c r="B75" s="103" t="s">
        <v>110</v>
      </c>
      <c r="C75" s="104">
        <f>C76+C132</f>
        <v>514761919.98000002</v>
      </c>
      <c r="D75" s="104">
        <f>D76+D132</f>
        <v>535919850</v>
      </c>
      <c r="E75" s="118">
        <f>E76+E132</f>
        <v>504691127</v>
      </c>
    </row>
    <row r="76" spans="1:9" s="2" customFormat="1" ht="31.5">
      <c r="A76" s="117" t="s">
        <v>111</v>
      </c>
      <c r="B76" s="103" t="s">
        <v>112</v>
      </c>
      <c r="C76" s="104">
        <f>C77+C80+C95+C129</f>
        <v>500571919.98000002</v>
      </c>
      <c r="D76" s="104">
        <f>D77+D80+D95+D129</f>
        <v>535919850</v>
      </c>
      <c r="E76" s="118">
        <f>E77+E80+E95+E129</f>
        <v>504691127</v>
      </c>
      <c r="F76" s="13"/>
      <c r="G76" s="13"/>
      <c r="H76" s="13"/>
      <c r="I76" s="13"/>
    </row>
    <row r="77" spans="1:9" s="2" customFormat="1" ht="15.75">
      <c r="A77" s="119" t="s">
        <v>113</v>
      </c>
      <c r="B77" s="95" t="s">
        <v>114</v>
      </c>
      <c r="C77" s="111">
        <f t="shared" ref="C77:E78" si="6">C78</f>
        <v>619580</v>
      </c>
      <c r="D77" s="111">
        <f t="shared" si="6"/>
        <v>1897875</v>
      </c>
      <c r="E77" s="120">
        <f t="shared" si="6"/>
        <v>1994371</v>
      </c>
      <c r="F77" s="13">
        <f>D77+D5</f>
        <v>348125382.83999997</v>
      </c>
      <c r="G77" s="13">
        <f>E77+E5</f>
        <v>339691858.83999997</v>
      </c>
    </row>
    <row r="78" spans="1:9" s="2" customFormat="1" ht="15.75">
      <c r="A78" s="97" t="s">
        <v>115</v>
      </c>
      <c r="B78" s="93" t="s">
        <v>116</v>
      </c>
      <c r="C78" s="90">
        <f t="shared" si="6"/>
        <v>619580</v>
      </c>
      <c r="D78" s="90">
        <f t="shared" si="6"/>
        <v>1897875</v>
      </c>
      <c r="E78" s="98">
        <f t="shared" si="6"/>
        <v>1994371</v>
      </c>
      <c r="H78" s="13"/>
    </row>
    <row r="79" spans="1:9" s="2" customFormat="1" ht="37.5" customHeight="1">
      <c r="A79" s="97" t="s">
        <v>117</v>
      </c>
      <c r="B79" s="93" t="s">
        <v>118</v>
      </c>
      <c r="C79" s="102">
        <v>619580</v>
      </c>
      <c r="D79" s="102">
        <v>1897875</v>
      </c>
      <c r="E79" s="301">
        <v>1994371</v>
      </c>
    </row>
    <row r="80" spans="1:9" s="2" customFormat="1" ht="15.75">
      <c r="A80" s="119" t="s">
        <v>119</v>
      </c>
      <c r="B80" s="95" t="s">
        <v>120</v>
      </c>
      <c r="C80" s="112">
        <f>C81+C83+C85+C87</f>
        <v>49376262</v>
      </c>
      <c r="D80" s="112">
        <f>D81+D83+D85+D87</f>
        <v>27899727</v>
      </c>
      <c r="E80" s="121">
        <f>E81+E83+E85+E87</f>
        <v>0</v>
      </c>
    </row>
    <row r="81" spans="1:5" s="2" customFormat="1" ht="63">
      <c r="A81" s="92" t="s">
        <v>713</v>
      </c>
      <c r="B81" s="93" t="s">
        <v>714</v>
      </c>
      <c r="C81" s="102">
        <f>C82</f>
        <v>0</v>
      </c>
      <c r="D81" s="102">
        <f>D82</f>
        <v>10130510</v>
      </c>
      <c r="E81" s="116">
        <f>E82</f>
        <v>0</v>
      </c>
    </row>
    <row r="82" spans="1:5" s="2" customFormat="1" ht="78.75">
      <c r="A82" s="92" t="s">
        <v>715</v>
      </c>
      <c r="B82" s="93" t="s">
        <v>716</v>
      </c>
      <c r="C82" s="102">
        <v>0</v>
      </c>
      <c r="D82" s="102">
        <v>10130510</v>
      </c>
      <c r="E82" s="116">
        <v>0</v>
      </c>
    </row>
    <row r="83" spans="1:5" s="2" customFormat="1" ht="47.25">
      <c r="A83" s="92" t="s">
        <v>717</v>
      </c>
      <c r="B83" s="93" t="s">
        <v>718</v>
      </c>
      <c r="C83" s="102">
        <f>C84</f>
        <v>0</v>
      </c>
      <c r="D83" s="102">
        <f>D84</f>
        <v>17769217</v>
      </c>
      <c r="E83" s="116">
        <f>E84</f>
        <v>0</v>
      </c>
    </row>
    <row r="84" spans="1:5" s="2" customFormat="1" ht="47.25">
      <c r="A84" s="92" t="s">
        <v>719</v>
      </c>
      <c r="B84" s="93" t="s">
        <v>720</v>
      </c>
      <c r="C84" s="102">
        <v>0</v>
      </c>
      <c r="D84" s="102">
        <v>17769217</v>
      </c>
      <c r="E84" s="116">
        <v>0</v>
      </c>
    </row>
    <row r="85" spans="1:5" s="2" customFormat="1" ht="47.25">
      <c r="A85" s="92" t="s">
        <v>721</v>
      </c>
      <c r="B85" s="93" t="s">
        <v>722</v>
      </c>
      <c r="C85" s="102">
        <f>C86</f>
        <v>9928170</v>
      </c>
      <c r="D85" s="102">
        <f>D86</f>
        <v>0</v>
      </c>
      <c r="E85" s="116">
        <v>0</v>
      </c>
    </row>
    <row r="86" spans="1:5" s="2" customFormat="1" ht="47.25">
      <c r="A86" s="92" t="s">
        <v>723</v>
      </c>
      <c r="B86" s="93" t="s">
        <v>724</v>
      </c>
      <c r="C86" s="102">
        <v>9928170</v>
      </c>
      <c r="D86" s="102">
        <v>0</v>
      </c>
      <c r="E86" s="116">
        <v>0</v>
      </c>
    </row>
    <row r="87" spans="1:5" s="2" customFormat="1" ht="15.75">
      <c r="A87" s="96" t="s">
        <v>121</v>
      </c>
      <c r="B87" s="93" t="s">
        <v>122</v>
      </c>
      <c r="C87" s="102">
        <f>C88</f>
        <v>39448092</v>
      </c>
      <c r="D87" s="102">
        <f>D88</f>
        <v>0</v>
      </c>
      <c r="E87" s="116">
        <f>E88</f>
        <v>0</v>
      </c>
    </row>
    <row r="88" spans="1:5" s="2" customFormat="1" ht="15.75">
      <c r="A88" s="96" t="s">
        <v>123</v>
      </c>
      <c r="B88" s="93" t="s">
        <v>124</v>
      </c>
      <c r="C88" s="102">
        <f>SUM(C89:C94)</f>
        <v>39448092</v>
      </c>
      <c r="D88" s="102">
        <f>SUM(D89:D94)</f>
        <v>0</v>
      </c>
      <c r="E88" s="116">
        <f>SUM(E89:E94)</f>
        <v>0</v>
      </c>
    </row>
    <row r="89" spans="1:5" s="2" customFormat="1" ht="37.5" customHeight="1">
      <c r="A89" s="96" t="s">
        <v>123</v>
      </c>
      <c r="B89" s="93" t="s">
        <v>125</v>
      </c>
      <c r="C89" s="102">
        <v>32651703</v>
      </c>
      <c r="D89" s="102">
        <v>0</v>
      </c>
      <c r="E89" s="116">
        <v>0</v>
      </c>
    </row>
    <row r="90" spans="1:5" s="2" customFormat="1" ht="57.75" customHeight="1">
      <c r="A90" s="96" t="s">
        <v>123</v>
      </c>
      <c r="B90" s="93" t="s">
        <v>126</v>
      </c>
      <c r="C90" s="102">
        <v>1067688</v>
      </c>
      <c r="D90" s="102">
        <v>0</v>
      </c>
      <c r="E90" s="116">
        <v>0</v>
      </c>
    </row>
    <row r="91" spans="1:5" s="2" customFormat="1" ht="63.75" customHeight="1">
      <c r="A91" s="96" t="s">
        <v>123</v>
      </c>
      <c r="B91" s="93" t="s">
        <v>127</v>
      </c>
      <c r="C91" s="102">
        <v>1918867</v>
      </c>
      <c r="D91" s="102">
        <v>0</v>
      </c>
      <c r="E91" s="116">
        <v>0</v>
      </c>
    </row>
    <row r="92" spans="1:5" s="2" customFormat="1" ht="69" customHeight="1">
      <c r="A92" s="96" t="s">
        <v>123</v>
      </c>
      <c r="B92" s="93" t="s">
        <v>128</v>
      </c>
      <c r="C92" s="102">
        <v>706809</v>
      </c>
      <c r="D92" s="102">
        <v>0</v>
      </c>
      <c r="E92" s="116">
        <v>0</v>
      </c>
    </row>
    <row r="93" spans="1:5" s="2" customFormat="1" ht="54" customHeight="1">
      <c r="A93" s="96" t="s">
        <v>123</v>
      </c>
      <c r="B93" s="93" t="s">
        <v>129</v>
      </c>
      <c r="C93" s="102">
        <v>2506468</v>
      </c>
      <c r="D93" s="102">
        <v>0</v>
      </c>
      <c r="E93" s="116">
        <v>0</v>
      </c>
    </row>
    <row r="94" spans="1:5" s="2" customFormat="1" ht="39" customHeight="1">
      <c r="A94" s="96" t="s">
        <v>123</v>
      </c>
      <c r="B94" s="93" t="s">
        <v>130</v>
      </c>
      <c r="C94" s="102">
        <v>596557</v>
      </c>
      <c r="D94" s="102">
        <v>0</v>
      </c>
      <c r="E94" s="116">
        <v>0</v>
      </c>
    </row>
    <row r="95" spans="1:5" s="2" customFormat="1" ht="15.75">
      <c r="A95" s="119" t="s">
        <v>131</v>
      </c>
      <c r="B95" s="95" t="s">
        <v>132</v>
      </c>
      <c r="C95" s="111">
        <f>C96+C98+C104+C106+C100+C102</f>
        <v>449644788</v>
      </c>
      <c r="D95" s="111">
        <f>D96+D98+D104+D106+D100+D102</f>
        <v>506122248</v>
      </c>
      <c r="E95" s="120">
        <f>E96+E98+E104+E106+E100+E102</f>
        <v>502696756</v>
      </c>
    </row>
    <row r="96" spans="1:5" s="2" customFormat="1" ht="48.75" customHeight="1">
      <c r="A96" s="97" t="s">
        <v>133</v>
      </c>
      <c r="B96" s="93" t="s">
        <v>134</v>
      </c>
      <c r="C96" s="102">
        <f>C97</f>
        <v>231180</v>
      </c>
      <c r="D96" s="102">
        <f>D97</f>
        <v>231180</v>
      </c>
      <c r="E96" s="116">
        <f>E97</f>
        <v>231180</v>
      </c>
    </row>
    <row r="97" spans="1:5" s="2" customFormat="1" ht="47.25">
      <c r="A97" s="97" t="s">
        <v>135</v>
      </c>
      <c r="B97" s="93" t="s">
        <v>136</v>
      </c>
      <c r="C97" s="90">
        <v>231180</v>
      </c>
      <c r="D97" s="90">
        <v>231180</v>
      </c>
      <c r="E97" s="98">
        <v>231180</v>
      </c>
    </row>
    <row r="98" spans="1:5" s="2" customFormat="1" ht="31.5">
      <c r="A98" s="97" t="s">
        <v>137</v>
      </c>
      <c r="B98" s="93" t="s">
        <v>138</v>
      </c>
      <c r="C98" s="90">
        <f>C99</f>
        <v>18209218</v>
      </c>
      <c r="D98" s="90">
        <f>D99</f>
        <v>18209218</v>
      </c>
      <c r="E98" s="98">
        <f>E99</f>
        <v>18209218</v>
      </c>
    </row>
    <row r="99" spans="1:5" s="2" customFormat="1" ht="47.25">
      <c r="A99" s="97" t="s">
        <v>139</v>
      </c>
      <c r="B99" s="93" t="s">
        <v>140</v>
      </c>
      <c r="C99" s="90">
        <v>18209218</v>
      </c>
      <c r="D99" s="90">
        <v>18209218</v>
      </c>
      <c r="E99" s="98">
        <v>18209218</v>
      </c>
    </row>
    <row r="100" spans="1:5" s="2" customFormat="1" ht="31.5">
      <c r="A100" s="97" t="s">
        <v>792</v>
      </c>
      <c r="B100" s="93" t="s">
        <v>793</v>
      </c>
      <c r="C100" s="90">
        <f>C101</f>
        <v>0</v>
      </c>
      <c r="D100" s="90">
        <v>0</v>
      </c>
      <c r="E100" s="98">
        <v>0</v>
      </c>
    </row>
    <row r="101" spans="1:5" s="2" customFormat="1" ht="31.5">
      <c r="A101" s="97" t="s">
        <v>794</v>
      </c>
      <c r="B101" s="93" t="s">
        <v>795</v>
      </c>
      <c r="C101" s="90">
        <v>0</v>
      </c>
      <c r="D101" s="90">
        <v>0</v>
      </c>
      <c r="E101" s="98">
        <v>0</v>
      </c>
    </row>
    <row r="102" spans="1:5" s="2" customFormat="1" ht="47.25">
      <c r="A102" s="97" t="s">
        <v>804</v>
      </c>
      <c r="B102" s="93" t="s">
        <v>805</v>
      </c>
      <c r="C102" s="90">
        <f>C103</f>
        <v>0</v>
      </c>
      <c r="D102" s="90">
        <f>D103</f>
        <v>0</v>
      </c>
      <c r="E102" s="98">
        <f>E103</f>
        <v>0</v>
      </c>
    </row>
    <row r="103" spans="1:5" s="2" customFormat="1" ht="47.25">
      <c r="A103" s="97" t="s">
        <v>806</v>
      </c>
      <c r="B103" s="93" t="s">
        <v>807</v>
      </c>
      <c r="C103" s="90">
        <v>0</v>
      </c>
      <c r="D103" s="90">
        <v>0</v>
      </c>
      <c r="E103" s="98"/>
    </row>
    <row r="104" spans="1:5" s="2" customFormat="1" ht="15.75">
      <c r="A104" s="96" t="s">
        <v>141</v>
      </c>
      <c r="B104" s="93" t="s">
        <v>142</v>
      </c>
      <c r="C104" s="90">
        <f>C105</f>
        <v>1761300</v>
      </c>
      <c r="D104" s="90">
        <f>D105</f>
        <v>1769500</v>
      </c>
      <c r="E104" s="98">
        <f>E105</f>
        <v>1897100</v>
      </c>
    </row>
    <row r="105" spans="1:5" s="2" customFormat="1" ht="15.75">
      <c r="A105" s="96" t="s">
        <v>143</v>
      </c>
      <c r="B105" s="93" t="s">
        <v>144</v>
      </c>
      <c r="C105" s="90">
        <v>1761300</v>
      </c>
      <c r="D105" s="102">
        <v>1769500</v>
      </c>
      <c r="E105" s="116">
        <v>1897100</v>
      </c>
    </row>
    <row r="106" spans="1:5" s="2" customFormat="1" ht="15.75">
      <c r="A106" s="96" t="s">
        <v>145</v>
      </c>
      <c r="B106" s="93" t="s">
        <v>146</v>
      </c>
      <c r="C106" s="90">
        <f>C107</f>
        <v>429443090</v>
      </c>
      <c r="D106" s="90">
        <f>D107</f>
        <v>485912350</v>
      </c>
      <c r="E106" s="98">
        <f>E107</f>
        <v>482359258</v>
      </c>
    </row>
    <row r="107" spans="1:5" s="2" customFormat="1" ht="15.75">
      <c r="A107" s="96" t="s">
        <v>147</v>
      </c>
      <c r="B107" s="93" t="s">
        <v>148</v>
      </c>
      <c r="C107" s="102">
        <f>SUM(C108:C128)</f>
        <v>429443090</v>
      </c>
      <c r="D107" s="102">
        <f>SUM(D108:D128)</f>
        <v>485912350</v>
      </c>
      <c r="E107" s="116">
        <f>SUM(E108:E128)</f>
        <v>482359258</v>
      </c>
    </row>
    <row r="108" spans="1:5" s="2" customFormat="1" ht="69" customHeight="1">
      <c r="A108" s="96" t="s">
        <v>147</v>
      </c>
      <c r="B108" s="93" t="s">
        <v>149</v>
      </c>
      <c r="C108" s="90">
        <v>124300</v>
      </c>
      <c r="D108" s="90">
        <v>124300</v>
      </c>
      <c r="E108" s="98">
        <v>124300</v>
      </c>
    </row>
    <row r="109" spans="1:5" s="2" customFormat="1" ht="86.25" customHeight="1">
      <c r="A109" s="96" t="s">
        <v>147</v>
      </c>
      <c r="B109" s="93" t="s">
        <v>150</v>
      </c>
      <c r="C109" s="90">
        <v>976886</v>
      </c>
      <c r="D109" s="90">
        <v>976886</v>
      </c>
      <c r="E109" s="98">
        <v>976886</v>
      </c>
    </row>
    <row r="110" spans="1:5" s="2" customFormat="1" ht="47.25">
      <c r="A110" s="96" t="s">
        <v>147</v>
      </c>
      <c r="B110" s="93" t="s">
        <v>151</v>
      </c>
      <c r="C110" s="90">
        <v>3363800</v>
      </c>
      <c r="D110" s="90">
        <v>3363800</v>
      </c>
      <c r="E110" s="98">
        <v>3363800</v>
      </c>
    </row>
    <row r="111" spans="1:5" s="2" customFormat="1" ht="109.5" customHeight="1">
      <c r="A111" s="96" t="s">
        <v>147</v>
      </c>
      <c r="B111" s="101" t="s">
        <v>152</v>
      </c>
      <c r="C111" s="90">
        <v>306013829</v>
      </c>
      <c r="D111" s="90">
        <v>352196682</v>
      </c>
      <c r="E111" s="98">
        <v>351995481</v>
      </c>
    </row>
    <row r="112" spans="1:5" s="2" customFormat="1" ht="94.5">
      <c r="A112" s="96" t="s">
        <v>147</v>
      </c>
      <c r="B112" s="101" t="s">
        <v>153</v>
      </c>
      <c r="C112" s="90">
        <v>40461883</v>
      </c>
      <c r="D112" s="90">
        <v>47085790</v>
      </c>
      <c r="E112" s="98">
        <v>47085790</v>
      </c>
    </row>
    <row r="113" spans="1:8" s="2" customFormat="1" ht="36" customHeight="1">
      <c r="A113" s="96" t="s">
        <v>147</v>
      </c>
      <c r="B113" s="93" t="s">
        <v>154</v>
      </c>
      <c r="C113" s="90">
        <v>305800</v>
      </c>
      <c r="D113" s="90">
        <v>305800</v>
      </c>
      <c r="E113" s="98">
        <v>305800</v>
      </c>
    </row>
    <row r="114" spans="1:8" s="2" customFormat="1" ht="47.25">
      <c r="A114" s="96" t="s">
        <v>147</v>
      </c>
      <c r="B114" s="93" t="s">
        <v>155</v>
      </c>
      <c r="C114" s="90">
        <v>1395242</v>
      </c>
      <c r="D114" s="90">
        <v>1829088</v>
      </c>
      <c r="E114" s="98">
        <v>1829088</v>
      </c>
    </row>
    <row r="115" spans="1:8" s="2" customFormat="1" ht="58.5" customHeight="1">
      <c r="A115" s="96" t="s">
        <v>147</v>
      </c>
      <c r="B115" s="93" t="s">
        <v>156</v>
      </c>
      <c r="C115" s="90">
        <v>56856</v>
      </c>
      <c r="D115" s="90">
        <v>52872</v>
      </c>
      <c r="E115" s="98">
        <v>52872</v>
      </c>
    </row>
    <row r="116" spans="1:8" s="2" customFormat="1" ht="31.5">
      <c r="A116" s="96" t="s">
        <v>147</v>
      </c>
      <c r="B116" s="93" t="s">
        <v>157</v>
      </c>
      <c r="C116" s="90">
        <v>331078</v>
      </c>
      <c r="D116" s="90">
        <v>333077</v>
      </c>
      <c r="E116" s="98">
        <v>333077</v>
      </c>
    </row>
    <row r="117" spans="1:8" s="2" customFormat="1" ht="47.25">
      <c r="A117" s="96" t="s">
        <v>147</v>
      </c>
      <c r="B117" s="93" t="s">
        <v>158</v>
      </c>
      <c r="C117" s="90">
        <v>305800</v>
      </c>
      <c r="D117" s="90">
        <v>305800</v>
      </c>
      <c r="E117" s="98">
        <v>305800</v>
      </c>
    </row>
    <row r="118" spans="1:8" s="2" customFormat="1" ht="47.25">
      <c r="A118" s="96" t="s">
        <v>147</v>
      </c>
      <c r="B118" s="93" t="s">
        <v>159</v>
      </c>
      <c r="C118" s="90">
        <v>611600</v>
      </c>
      <c r="D118" s="90">
        <v>305800</v>
      </c>
      <c r="E118" s="98">
        <v>305800</v>
      </c>
    </row>
    <row r="119" spans="1:8" s="2" customFormat="1" ht="65.25" customHeight="1">
      <c r="A119" s="96" t="s">
        <v>147</v>
      </c>
      <c r="B119" s="93" t="s">
        <v>160</v>
      </c>
      <c r="C119" s="90">
        <v>13579167</v>
      </c>
      <c r="D119" s="90">
        <v>17085186</v>
      </c>
      <c r="E119" s="98">
        <v>17085186</v>
      </c>
    </row>
    <row r="120" spans="1:8" s="2" customFormat="1" ht="53.25" customHeight="1">
      <c r="A120" s="96" t="s">
        <v>147</v>
      </c>
      <c r="B120" s="93" t="s">
        <v>161</v>
      </c>
      <c r="C120" s="90">
        <v>1223200</v>
      </c>
      <c r="D120" s="90">
        <v>1223200</v>
      </c>
      <c r="E120" s="98">
        <v>1223200</v>
      </c>
    </row>
    <row r="121" spans="1:8" s="2" customFormat="1" ht="50.25" customHeight="1">
      <c r="A121" s="96" t="s">
        <v>147</v>
      </c>
      <c r="B121" s="93" t="s">
        <v>162</v>
      </c>
      <c r="C121" s="90">
        <v>32129019</v>
      </c>
      <c r="D121" s="102">
        <v>32068440</v>
      </c>
      <c r="E121" s="116">
        <v>29153127</v>
      </c>
    </row>
    <row r="122" spans="1:8" s="2" customFormat="1" ht="37.5" customHeight="1">
      <c r="A122" s="96" t="s">
        <v>147</v>
      </c>
      <c r="B122" s="93" t="s">
        <v>163</v>
      </c>
      <c r="C122" s="90">
        <v>3168359</v>
      </c>
      <c r="D122" s="90">
        <v>3168359</v>
      </c>
      <c r="E122" s="98">
        <v>3168359</v>
      </c>
    </row>
    <row r="123" spans="1:8" s="2" customFormat="1" ht="39.75" customHeight="1">
      <c r="A123" s="96" t="s">
        <v>147</v>
      </c>
      <c r="B123" s="93" t="s">
        <v>164</v>
      </c>
      <c r="C123" s="90">
        <v>17921493</v>
      </c>
      <c r="D123" s="90">
        <v>17921493</v>
      </c>
      <c r="E123" s="98">
        <v>17921493</v>
      </c>
    </row>
    <row r="124" spans="1:8" s="2" customFormat="1" ht="83.25" customHeight="1">
      <c r="A124" s="96" t="s">
        <v>147</v>
      </c>
      <c r="B124" s="113" t="s">
        <v>743</v>
      </c>
      <c r="C124" s="90">
        <v>364824</v>
      </c>
      <c r="D124" s="90">
        <v>340280</v>
      </c>
      <c r="E124" s="98">
        <v>340280</v>
      </c>
    </row>
    <row r="125" spans="1:8" s="2" customFormat="1" ht="66.75" customHeight="1">
      <c r="A125" s="96" t="s">
        <v>147</v>
      </c>
      <c r="B125" s="113" t="s">
        <v>165</v>
      </c>
      <c r="C125" s="197">
        <v>4109862</v>
      </c>
      <c r="D125" s="197">
        <v>5012027</v>
      </c>
      <c r="E125" s="297">
        <v>5012027</v>
      </c>
    </row>
    <row r="126" spans="1:8" s="2" customFormat="1" ht="60.75" customHeight="1">
      <c r="A126" s="96" t="s">
        <v>147</v>
      </c>
      <c r="B126" s="113" t="s">
        <v>744</v>
      </c>
      <c r="C126" s="90">
        <v>30580</v>
      </c>
      <c r="D126" s="90">
        <v>30580</v>
      </c>
      <c r="E126" s="98">
        <v>30580</v>
      </c>
      <c r="F126" s="91"/>
      <c r="G126" s="91"/>
      <c r="H126" s="91"/>
    </row>
    <row r="127" spans="1:8" s="2" customFormat="1" ht="50.25" customHeight="1">
      <c r="A127" s="96" t="s">
        <v>147</v>
      </c>
      <c r="B127" s="113" t="s">
        <v>745</v>
      </c>
      <c r="C127" s="90">
        <v>1746312</v>
      </c>
      <c r="D127" s="90">
        <v>2182890</v>
      </c>
      <c r="E127" s="98">
        <v>1746312</v>
      </c>
    </row>
    <row r="128" spans="1:8" s="2" customFormat="1" ht="63">
      <c r="A128" s="96" t="s">
        <v>147</v>
      </c>
      <c r="B128" s="113" t="s">
        <v>746</v>
      </c>
      <c r="C128" s="198">
        <v>1223200</v>
      </c>
      <c r="D128" s="90">
        <v>0</v>
      </c>
      <c r="E128" s="98">
        <v>0</v>
      </c>
    </row>
    <row r="129" spans="1:5" s="14" customFormat="1" ht="37.9" customHeight="1">
      <c r="A129" s="94" t="s">
        <v>166</v>
      </c>
      <c r="B129" s="95" t="s">
        <v>167</v>
      </c>
      <c r="C129" s="111">
        <f>C130</f>
        <v>931289.98</v>
      </c>
      <c r="D129" s="111">
        <f>D130</f>
        <v>0</v>
      </c>
      <c r="E129" s="120">
        <f>E130</f>
        <v>0</v>
      </c>
    </row>
    <row r="130" spans="1:5" s="2" customFormat="1" ht="47.25">
      <c r="A130" s="96" t="s">
        <v>1086</v>
      </c>
      <c r="B130" s="93" t="s">
        <v>1087</v>
      </c>
      <c r="C130" s="90">
        <f>C131</f>
        <v>931289.98</v>
      </c>
      <c r="D130" s="90">
        <v>0</v>
      </c>
      <c r="E130" s="98">
        <v>0</v>
      </c>
    </row>
    <row r="131" spans="1:5" s="2" customFormat="1" ht="47.25">
      <c r="A131" s="96" t="s">
        <v>1088</v>
      </c>
      <c r="B131" s="93" t="s">
        <v>1089</v>
      </c>
      <c r="C131" s="90">
        <v>931289.98</v>
      </c>
      <c r="D131" s="90">
        <v>0</v>
      </c>
      <c r="E131" s="98">
        <v>0</v>
      </c>
    </row>
    <row r="132" spans="1:5" s="2" customFormat="1" ht="15.75">
      <c r="A132" s="94" t="s">
        <v>168</v>
      </c>
      <c r="B132" s="95" t="s">
        <v>169</v>
      </c>
      <c r="C132" s="111">
        <f t="shared" ref="C132:E133" si="7">C133</f>
        <v>14190000</v>
      </c>
      <c r="D132" s="111">
        <f t="shared" si="7"/>
        <v>0</v>
      </c>
      <c r="E132" s="120">
        <f t="shared" si="7"/>
        <v>0</v>
      </c>
    </row>
    <row r="133" spans="1:5" s="2" customFormat="1" ht="15.75">
      <c r="A133" s="122" t="s">
        <v>170</v>
      </c>
      <c r="B133" s="113" t="s">
        <v>171</v>
      </c>
      <c r="C133" s="90">
        <f t="shared" si="7"/>
        <v>14190000</v>
      </c>
      <c r="D133" s="90">
        <f t="shared" si="7"/>
        <v>0</v>
      </c>
      <c r="E133" s="98">
        <f t="shared" si="7"/>
        <v>0</v>
      </c>
    </row>
    <row r="134" spans="1:5" s="2" customFormat="1" ht="15.75">
      <c r="A134" s="123" t="s">
        <v>172</v>
      </c>
      <c r="B134" s="113" t="s">
        <v>171</v>
      </c>
      <c r="C134" s="90">
        <v>14190000</v>
      </c>
      <c r="D134" s="90">
        <v>0</v>
      </c>
      <c r="E134" s="98">
        <v>0</v>
      </c>
    </row>
    <row r="135" spans="1:5" s="2" customFormat="1" ht="16.5" thickBot="1">
      <c r="A135" s="397" t="s">
        <v>173</v>
      </c>
      <c r="B135" s="398"/>
      <c r="C135" s="302">
        <f>C75+C5</f>
        <v>877226216.81999993</v>
      </c>
      <c r="D135" s="302">
        <f>D75+D5</f>
        <v>882147357.83999991</v>
      </c>
      <c r="E135" s="303">
        <f>E75+E5</f>
        <v>842388614.83999991</v>
      </c>
    </row>
    <row r="136" spans="1:5">
      <c r="C136" s="15"/>
    </row>
  </sheetData>
  <sheetProtection selectLockedCells="1" selectUnlockedCells="1"/>
  <mergeCells count="3">
    <mergeCell ref="C1:E1"/>
    <mergeCell ref="A2:E2"/>
    <mergeCell ref="A135:B135"/>
  </mergeCells>
  <pageMargins left="0.70866141732283472" right="0.70866141732283472" top="0.74803149606299213" bottom="0.74803149606299213" header="0.51181102362204722" footer="0.51181102362204722"/>
  <pageSetup paperSize="9" scale="50" firstPageNumber="0" orientation="portrait" horizontalDpi="300" verticalDpi="300" r:id="rId1"/>
  <headerFooter alignWithMargins="0"/>
  <rowBreaks count="1" manualBreakCount="1">
    <brk id="102" max="4" man="1"/>
  </rowBreaks>
</worksheet>
</file>

<file path=xl/worksheets/sheet3.xml><?xml version="1.0" encoding="utf-8"?>
<worksheet xmlns="http://schemas.openxmlformats.org/spreadsheetml/2006/main" xmlns:r="http://schemas.openxmlformats.org/officeDocument/2006/relationships">
  <sheetPr codeName="Лист2"/>
  <dimension ref="A1:E27"/>
  <sheetViews>
    <sheetView view="pageBreakPreview" workbookViewId="0">
      <selection activeCell="A5" sqref="A5:E27"/>
    </sheetView>
  </sheetViews>
  <sheetFormatPr defaultColWidth="8.7109375" defaultRowHeight="15"/>
  <cols>
    <col min="1" max="1" width="29" style="16" customWidth="1"/>
    <col min="2" max="2" width="78.5703125" style="16" customWidth="1"/>
    <col min="3" max="3" width="20.28515625" style="17" customWidth="1"/>
    <col min="4" max="4" width="17.42578125" style="16" customWidth="1"/>
    <col min="5" max="5" width="17" style="16" customWidth="1"/>
    <col min="6" max="16384" width="8.7109375" style="16"/>
  </cols>
  <sheetData>
    <row r="1" spans="1:5" ht="107.25" customHeight="1">
      <c r="B1" s="18"/>
      <c r="C1" s="395" t="s">
        <v>1046</v>
      </c>
      <c r="D1" s="395"/>
      <c r="E1" s="395"/>
    </row>
    <row r="2" spans="1:5">
      <c r="B2" s="19"/>
      <c r="C2" s="20"/>
    </row>
    <row r="3" spans="1:5" ht="46.5" customHeight="1">
      <c r="A3" s="399" t="s">
        <v>808</v>
      </c>
      <c r="B3" s="399"/>
      <c r="C3" s="399"/>
      <c r="D3" s="399"/>
      <c r="E3" s="399"/>
    </row>
    <row r="4" spans="1:5" ht="19.5" thickBot="1">
      <c r="A4" s="21"/>
      <c r="B4" s="21"/>
      <c r="C4" s="22"/>
    </row>
    <row r="5" spans="1:5" s="23" customFormat="1" ht="41.25" customHeight="1">
      <c r="A5" s="190" t="s">
        <v>0</v>
      </c>
      <c r="B5" s="191" t="s">
        <v>174</v>
      </c>
      <c r="C5" s="189" t="s">
        <v>175</v>
      </c>
      <c r="D5" s="189" t="s">
        <v>176</v>
      </c>
      <c r="E5" s="192" t="s">
        <v>810</v>
      </c>
    </row>
    <row r="6" spans="1:5" ht="16.5" customHeight="1">
      <c r="A6" s="133" t="s">
        <v>177</v>
      </c>
      <c r="B6" s="125" t="s">
        <v>178</v>
      </c>
      <c r="C6" s="126">
        <f>C7</f>
        <v>0</v>
      </c>
      <c r="D6" s="126">
        <f>D7</f>
        <v>0</v>
      </c>
      <c r="E6" s="134">
        <f>E7</f>
        <v>0</v>
      </c>
    </row>
    <row r="7" spans="1:5">
      <c r="A7" s="133" t="s">
        <v>179</v>
      </c>
      <c r="B7" s="125" t="s">
        <v>180</v>
      </c>
      <c r="C7" s="126">
        <f>C8+C12</f>
        <v>0</v>
      </c>
      <c r="D7" s="126">
        <f>D8+D12</f>
        <v>0</v>
      </c>
      <c r="E7" s="134">
        <f>E8+E12</f>
        <v>0</v>
      </c>
    </row>
    <row r="8" spans="1:5">
      <c r="A8" s="135" t="s">
        <v>181</v>
      </c>
      <c r="B8" s="127" t="s">
        <v>182</v>
      </c>
      <c r="C8" s="124">
        <f t="shared" ref="C8:E10" si="0">C9</f>
        <v>-879176216.81999993</v>
      </c>
      <c r="D8" s="124">
        <f t="shared" si="0"/>
        <v>-884097357.83999991</v>
      </c>
      <c r="E8" s="136">
        <f t="shared" si="0"/>
        <v>-842388614.83999991</v>
      </c>
    </row>
    <row r="9" spans="1:5">
      <c r="A9" s="135" t="s">
        <v>183</v>
      </c>
      <c r="B9" s="127" t="s">
        <v>184</v>
      </c>
      <c r="C9" s="124">
        <f t="shared" si="0"/>
        <v>-879176216.81999993</v>
      </c>
      <c r="D9" s="124">
        <f t="shared" si="0"/>
        <v>-884097357.83999991</v>
      </c>
      <c r="E9" s="136">
        <f t="shared" si="0"/>
        <v>-842388614.83999991</v>
      </c>
    </row>
    <row r="10" spans="1:5">
      <c r="A10" s="135" t="s">
        <v>185</v>
      </c>
      <c r="B10" s="127" t="s">
        <v>186</v>
      </c>
      <c r="C10" s="124">
        <f t="shared" si="0"/>
        <v>-879176216.81999993</v>
      </c>
      <c r="D10" s="124">
        <f t="shared" si="0"/>
        <v>-884097357.83999991</v>
      </c>
      <c r="E10" s="136">
        <f t="shared" si="0"/>
        <v>-842388614.83999991</v>
      </c>
    </row>
    <row r="11" spans="1:5">
      <c r="A11" s="135" t="s">
        <v>187</v>
      </c>
      <c r="B11" s="127" t="s">
        <v>188</v>
      </c>
      <c r="C11" s="124">
        <f>-'Прил 2'!C135-C22</f>
        <v>-879176216.81999993</v>
      </c>
      <c r="D11" s="124">
        <f>-'Прил 2'!D135-D22</f>
        <v>-884097357.83999991</v>
      </c>
      <c r="E11" s="136">
        <f>-'Прил 2'!E135-E22</f>
        <v>-842388614.83999991</v>
      </c>
    </row>
    <row r="12" spans="1:5">
      <c r="A12" s="135" t="s">
        <v>189</v>
      </c>
      <c r="B12" s="127" t="s">
        <v>190</v>
      </c>
      <c r="C12" s="124">
        <f t="shared" ref="C12:E14" si="1">C13</f>
        <v>879176216.82000005</v>
      </c>
      <c r="D12" s="124">
        <f t="shared" si="1"/>
        <v>884097357.84000003</v>
      </c>
      <c r="E12" s="136">
        <f t="shared" si="1"/>
        <v>842388614.84000003</v>
      </c>
    </row>
    <row r="13" spans="1:5">
      <c r="A13" s="135" t="s">
        <v>191</v>
      </c>
      <c r="B13" s="127" t="s">
        <v>192</v>
      </c>
      <c r="C13" s="124">
        <f t="shared" si="1"/>
        <v>879176216.82000005</v>
      </c>
      <c r="D13" s="124">
        <f t="shared" si="1"/>
        <v>884097357.84000003</v>
      </c>
      <c r="E13" s="136">
        <f t="shared" si="1"/>
        <v>842388614.84000003</v>
      </c>
    </row>
    <row r="14" spans="1:5">
      <c r="A14" s="135" t="s">
        <v>193</v>
      </c>
      <c r="B14" s="127" t="s">
        <v>194</v>
      </c>
      <c r="C14" s="124">
        <f t="shared" si="1"/>
        <v>879176216.82000005</v>
      </c>
      <c r="D14" s="124">
        <f t="shared" si="1"/>
        <v>884097357.84000003</v>
      </c>
      <c r="E14" s="136">
        <f t="shared" si="1"/>
        <v>842388614.84000003</v>
      </c>
    </row>
    <row r="15" spans="1:5" ht="18" customHeight="1">
      <c r="A15" s="135" t="s">
        <v>195</v>
      </c>
      <c r="B15" s="127" t="s">
        <v>196</v>
      </c>
      <c r="C15" s="124">
        <f>'Прил 6'!G6-C27</f>
        <v>879176216.82000005</v>
      </c>
      <c r="D15" s="124">
        <f>'Прил 6'!H6-'Прил 3'!D27</f>
        <v>884097357.84000003</v>
      </c>
      <c r="E15" s="136">
        <f>'Прил 6'!I6-'Прил 3'!E27</f>
        <v>842388614.84000003</v>
      </c>
    </row>
    <row r="16" spans="1:5">
      <c r="A16" s="133" t="s">
        <v>197</v>
      </c>
      <c r="B16" s="125" t="s">
        <v>198</v>
      </c>
      <c r="C16" s="126">
        <f>C17</f>
        <v>0</v>
      </c>
      <c r="D16" s="126">
        <f>D17</f>
        <v>0</v>
      </c>
      <c r="E16" s="134">
        <f>E17</f>
        <v>0</v>
      </c>
    </row>
    <row r="17" spans="1:5" s="24" customFormat="1" ht="28.5">
      <c r="A17" s="137" t="s">
        <v>199</v>
      </c>
      <c r="B17" s="128" t="s">
        <v>200</v>
      </c>
      <c r="C17" s="129">
        <f>C18+C23</f>
        <v>0</v>
      </c>
      <c r="D17" s="129">
        <f>D18+D23</f>
        <v>0</v>
      </c>
      <c r="E17" s="138">
        <f>E18+E23</f>
        <v>0</v>
      </c>
    </row>
    <row r="18" spans="1:5" s="24" customFormat="1" ht="28.5">
      <c r="A18" s="137" t="s">
        <v>201</v>
      </c>
      <c r="B18" s="128" t="s">
        <v>202</v>
      </c>
      <c r="C18" s="129">
        <f t="shared" ref="C18:E21" si="2">C19</f>
        <v>1950000</v>
      </c>
      <c r="D18" s="129">
        <f t="shared" si="2"/>
        <v>1950000</v>
      </c>
      <c r="E18" s="138">
        <f t="shared" si="2"/>
        <v>0</v>
      </c>
    </row>
    <row r="19" spans="1:5" ht="30">
      <c r="A19" s="139" t="s">
        <v>203</v>
      </c>
      <c r="B19" s="130" t="s">
        <v>204</v>
      </c>
      <c r="C19" s="131">
        <f t="shared" si="2"/>
        <v>1950000</v>
      </c>
      <c r="D19" s="131">
        <f t="shared" si="2"/>
        <v>1950000</v>
      </c>
      <c r="E19" s="140">
        <f t="shared" si="2"/>
        <v>0</v>
      </c>
    </row>
    <row r="20" spans="1:5" ht="45">
      <c r="A20" s="139" t="s">
        <v>205</v>
      </c>
      <c r="B20" s="130" t="s">
        <v>206</v>
      </c>
      <c r="C20" s="131">
        <f t="shared" si="2"/>
        <v>1950000</v>
      </c>
      <c r="D20" s="131">
        <f t="shared" si="2"/>
        <v>1950000</v>
      </c>
      <c r="E20" s="140">
        <f t="shared" si="2"/>
        <v>0</v>
      </c>
    </row>
    <row r="21" spans="1:5" ht="30">
      <c r="A21" s="139" t="s">
        <v>207</v>
      </c>
      <c r="B21" s="130" t="s">
        <v>208</v>
      </c>
      <c r="C21" s="131">
        <f t="shared" si="2"/>
        <v>1950000</v>
      </c>
      <c r="D21" s="131">
        <f t="shared" si="2"/>
        <v>1950000</v>
      </c>
      <c r="E21" s="140">
        <f t="shared" si="2"/>
        <v>0</v>
      </c>
    </row>
    <row r="22" spans="1:5" ht="45">
      <c r="A22" s="139" t="s">
        <v>209</v>
      </c>
      <c r="B22" s="130" t="s">
        <v>210</v>
      </c>
      <c r="C22" s="131">
        <v>1950000</v>
      </c>
      <c r="D22" s="131">
        <v>1950000</v>
      </c>
      <c r="E22" s="140">
        <v>0</v>
      </c>
    </row>
    <row r="23" spans="1:5" s="24" customFormat="1" ht="28.5">
      <c r="A23" s="137" t="s">
        <v>211</v>
      </c>
      <c r="B23" s="128" t="s">
        <v>212</v>
      </c>
      <c r="C23" s="129">
        <f t="shared" ref="C23:E26" si="3">C24</f>
        <v>-1950000</v>
      </c>
      <c r="D23" s="129">
        <f t="shared" si="3"/>
        <v>-1950000</v>
      </c>
      <c r="E23" s="138">
        <f t="shared" si="3"/>
        <v>0</v>
      </c>
    </row>
    <row r="24" spans="1:5" s="24" customFormat="1" ht="33.75" customHeight="1">
      <c r="A24" s="137" t="s">
        <v>213</v>
      </c>
      <c r="B24" s="128" t="s">
        <v>214</v>
      </c>
      <c r="C24" s="129">
        <f t="shared" si="3"/>
        <v>-1950000</v>
      </c>
      <c r="D24" s="129">
        <f t="shared" si="3"/>
        <v>-1950000</v>
      </c>
      <c r="E24" s="138">
        <f t="shared" si="3"/>
        <v>0</v>
      </c>
    </row>
    <row r="25" spans="1:5" ht="42.75" customHeight="1">
      <c r="A25" s="139" t="s">
        <v>215</v>
      </c>
      <c r="B25" s="130" t="s">
        <v>216</v>
      </c>
      <c r="C25" s="131">
        <f t="shared" si="3"/>
        <v>-1950000</v>
      </c>
      <c r="D25" s="131">
        <f t="shared" si="3"/>
        <v>-1950000</v>
      </c>
      <c r="E25" s="140">
        <f t="shared" si="3"/>
        <v>0</v>
      </c>
    </row>
    <row r="26" spans="1:5" ht="30">
      <c r="A26" s="141" t="s">
        <v>217</v>
      </c>
      <c r="B26" s="130" t="s">
        <v>218</v>
      </c>
      <c r="C26" s="132">
        <f t="shared" si="3"/>
        <v>-1950000</v>
      </c>
      <c r="D26" s="132">
        <f t="shared" si="3"/>
        <v>-1950000</v>
      </c>
      <c r="E26" s="142">
        <f t="shared" si="3"/>
        <v>0</v>
      </c>
    </row>
    <row r="27" spans="1:5" ht="45.75" thickBot="1">
      <c r="A27" s="143" t="s">
        <v>219</v>
      </c>
      <c r="B27" s="144" t="s">
        <v>220</v>
      </c>
      <c r="C27" s="145">
        <v>-1950000</v>
      </c>
      <c r="D27" s="145">
        <v>-1950000</v>
      </c>
      <c r="E27" s="146">
        <v>0</v>
      </c>
    </row>
  </sheetData>
  <sheetProtection selectLockedCells="1" selectUnlockedCells="1"/>
  <mergeCells count="2">
    <mergeCell ref="C1:E1"/>
    <mergeCell ref="A3:E3"/>
  </mergeCells>
  <pageMargins left="0.7" right="0.7" top="0.75" bottom="0.75" header="0.51180555555555551" footer="0.51180555555555551"/>
  <pageSetup paperSize="9" scale="55"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B1:E28"/>
  <sheetViews>
    <sheetView view="pageBreakPreview" zoomScale="60" workbookViewId="0">
      <selection activeCell="C3" sqref="C3:D3"/>
    </sheetView>
  </sheetViews>
  <sheetFormatPr defaultColWidth="8.7109375" defaultRowHeight="15"/>
  <cols>
    <col min="1" max="1" width="4" style="16" customWidth="1"/>
    <col min="2" max="2" width="8.7109375" style="16"/>
    <col min="3" max="3" width="30.28515625" style="16" customWidth="1"/>
    <col min="4" max="4" width="89.140625" style="16" customWidth="1"/>
    <col min="5" max="16384" width="8.7109375" style="16"/>
  </cols>
  <sheetData>
    <row r="1" spans="2:5" ht="73.5" customHeight="1">
      <c r="D1" s="208" t="s">
        <v>1054</v>
      </c>
    </row>
    <row r="2" spans="2:5">
      <c r="D2" s="19"/>
    </row>
    <row r="3" spans="2:5" ht="36.75" customHeight="1">
      <c r="C3" s="399" t="s">
        <v>922</v>
      </c>
      <c r="D3" s="399"/>
    </row>
    <row r="4" spans="2:5" ht="19.5" thickBot="1">
      <c r="B4" s="209"/>
      <c r="C4" s="21"/>
      <c r="D4" s="21"/>
    </row>
    <row r="5" spans="2:5" s="23" customFormat="1" ht="58.5" customHeight="1">
      <c r="B5" s="372"/>
      <c r="C5" s="373" t="s">
        <v>0</v>
      </c>
      <c r="D5" s="374" t="s">
        <v>174</v>
      </c>
      <c r="E5" s="210"/>
    </row>
    <row r="6" spans="2:5" s="23" customFormat="1" ht="18.75" customHeight="1">
      <c r="B6" s="375" t="s">
        <v>1</v>
      </c>
      <c r="C6" s="211"/>
      <c r="D6" s="376" t="s">
        <v>2</v>
      </c>
      <c r="E6" s="210"/>
    </row>
    <row r="7" spans="2:5" ht="18.75" customHeight="1">
      <c r="B7" s="377" t="s">
        <v>1</v>
      </c>
      <c r="C7" s="212" t="s">
        <v>923</v>
      </c>
      <c r="D7" s="376" t="s">
        <v>178</v>
      </c>
      <c r="E7" s="213"/>
    </row>
    <row r="8" spans="2:5" ht="21.75" customHeight="1">
      <c r="B8" s="377" t="s">
        <v>1</v>
      </c>
      <c r="C8" s="212" t="s">
        <v>924</v>
      </c>
      <c r="D8" s="376" t="s">
        <v>180</v>
      </c>
    </row>
    <row r="9" spans="2:5" ht="18" customHeight="1">
      <c r="B9" s="377" t="s">
        <v>1</v>
      </c>
      <c r="C9" s="212" t="s">
        <v>925</v>
      </c>
      <c r="D9" s="376" t="s">
        <v>182</v>
      </c>
    </row>
    <row r="10" spans="2:5" ht="18" customHeight="1">
      <c r="B10" s="378" t="s">
        <v>1</v>
      </c>
      <c r="C10" s="214" t="s">
        <v>926</v>
      </c>
      <c r="D10" s="379" t="s">
        <v>184</v>
      </c>
    </row>
    <row r="11" spans="2:5" ht="17.25" customHeight="1">
      <c r="B11" s="378" t="s">
        <v>1</v>
      </c>
      <c r="C11" s="214" t="s">
        <v>927</v>
      </c>
      <c r="D11" s="379" t="s">
        <v>186</v>
      </c>
    </row>
    <row r="12" spans="2:5" ht="18" customHeight="1">
      <c r="B12" s="378" t="s">
        <v>1</v>
      </c>
      <c r="C12" s="214" t="s">
        <v>928</v>
      </c>
      <c r="D12" s="379" t="s">
        <v>188</v>
      </c>
    </row>
    <row r="13" spans="2:5" ht="15.75" customHeight="1">
      <c r="B13" s="377" t="s">
        <v>1</v>
      </c>
      <c r="C13" s="212" t="s">
        <v>929</v>
      </c>
      <c r="D13" s="376" t="s">
        <v>190</v>
      </c>
    </row>
    <row r="14" spans="2:5" ht="15.75" customHeight="1">
      <c r="B14" s="378" t="s">
        <v>1</v>
      </c>
      <c r="C14" s="214" t="s">
        <v>930</v>
      </c>
      <c r="D14" s="379" t="s">
        <v>192</v>
      </c>
    </row>
    <row r="15" spans="2:5" ht="15.75" customHeight="1">
      <c r="B15" s="378" t="s">
        <v>1</v>
      </c>
      <c r="C15" s="214" t="s">
        <v>931</v>
      </c>
      <c r="D15" s="379" t="s">
        <v>194</v>
      </c>
    </row>
    <row r="16" spans="2:5" ht="18.75" customHeight="1">
      <c r="B16" s="378" t="s">
        <v>1</v>
      </c>
      <c r="C16" s="214" t="s">
        <v>932</v>
      </c>
      <c r="D16" s="379" t="s">
        <v>196</v>
      </c>
    </row>
    <row r="17" spans="2:4" ht="17.25" customHeight="1">
      <c r="B17" s="377" t="s">
        <v>1</v>
      </c>
      <c r="C17" s="215" t="s">
        <v>933</v>
      </c>
      <c r="D17" s="380" t="s">
        <v>198</v>
      </c>
    </row>
    <row r="18" spans="2:4" ht="33" customHeight="1">
      <c r="B18" s="378" t="s">
        <v>1</v>
      </c>
      <c r="C18" s="216" t="s">
        <v>934</v>
      </c>
      <c r="D18" s="381" t="s">
        <v>200</v>
      </c>
    </row>
    <row r="19" spans="2:4" ht="31.5" customHeight="1">
      <c r="B19" s="378" t="s">
        <v>1</v>
      </c>
      <c r="C19" s="216" t="s">
        <v>935</v>
      </c>
      <c r="D19" s="381" t="s">
        <v>202</v>
      </c>
    </row>
    <row r="20" spans="2:4" ht="34.5" customHeight="1">
      <c r="B20" s="378" t="s">
        <v>1</v>
      </c>
      <c r="C20" s="217" t="s">
        <v>936</v>
      </c>
      <c r="D20" s="382" t="s">
        <v>204</v>
      </c>
    </row>
    <row r="21" spans="2:4" ht="46.5" customHeight="1">
      <c r="B21" s="378" t="s">
        <v>1</v>
      </c>
      <c r="C21" s="217" t="s">
        <v>937</v>
      </c>
      <c r="D21" s="382" t="s">
        <v>206</v>
      </c>
    </row>
    <row r="22" spans="2:4" ht="35.25" customHeight="1">
      <c r="B22" s="378" t="s">
        <v>1</v>
      </c>
      <c r="C22" s="217" t="s">
        <v>938</v>
      </c>
      <c r="D22" s="382" t="s">
        <v>208</v>
      </c>
    </row>
    <row r="23" spans="2:4" ht="54" customHeight="1">
      <c r="B23" s="378" t="s">
        <v>1</v>
      </c>
      <c r="C23" s="217" t="s">
        <v>939</v>
      </c>
      <c r="D23" s="382" t="s">
        <v>210</v>
      </c>
    </row>
    <row r="24" spans="2:4" ht="19.5" customHeight="1">
      <c r="B24" s="378" t="s">
        <v>1</v>
      </c>
      <c r="C24" s="216" t="s">
        <v>940</v>
      </c>
      <c r="D24" s="381" t="s">
        <v>212</v>
      </c>
    </row>
    <row r="25" spans="2:4" ht="28.5">
      <c r="B25" s="378" t="s">
        <v>1</v>
      </c>
      <c r="C25" s="216" t="s">
        <v>941</v>
      </c>
      <c r="D25" s="381" t="s">
        <v>214</v>
      </c>
    </row>
    <row r="26" spans="2:4" ht="31.5">
      <c r="B26" s="378" t="s">
        <v>1</v>
      </c>
      <c r="C26" s="217" t="s">
        <v>942</v>
      </c>
      <c r="D26" s="382" t="s">
        <v>216</v>
      </c>
    </row>
    <row r="27" spans="2:4" ht="22.5" customHeight="1">
      <c r="B27" s="378" t="s">
        <v>1</v>
      </c>
      <c r="C27" s="218" t="s">
        <v>943</v>
      </c>
      <c r="D27" s="382" t="s">
        <v>218</v>
      </c>
    </row>
    <row r="28" spans="2:4" ht="47.25" customHeight="1" thickBot="1">
      <c r="B28" s="383" t="s">
        <v>1</v>
      </c>
      <c r="C28" s="384" t="s">
        <v>944</v>
      </c>
      <c r="D28" s="385" t="s">
        <v>220</v>
      </c>
    </row>
  </sheetData>
  <mergeCells count="1">
    <mergeCell ref="C3:D3"/>
  </mergeCells>
  <pageMargins left="0.7" right="0.7" top="0.75" bottom="0.75" header="0.3" footer="0.3"/>
  <pageSetup paperSize="9" scale="67" orientation="portrait" r:id="rId1"/>
</worksheet>
</file>

<file path=xl/worksheets/sheet5.xml><?xml version="1.0" encoding="utf-8"?>
<worksheet xmlns="http://schemas.openxmlformats.org/spreadsheetml/2006/main" xmlns:r="http://schemas.openxmlformats.org/officeDocument/2006/relationships">
  <sheetPr codeName="Лист3"/>
  <dimension ref="A1:L552"/>
  <sheetViews>
    <sheetView view="pageBreakPreview" topLeftCell="A37" zoomScale="84" zoomScaleSheetLayoutView="84" workbookViewId="0">
      <selection activeCell="C12" sqref="C12"/>
    </sheetView>
  </sheetViews>
  <sheetFormatPr defaultColWidth="8.7109375" defaultRowHeight="15.75"/>
  <cols>
    <col min="1" max="1" width="90.140625" style="25" customWidth="1"/>
    <col min="2" max="2" width="6.42578125" style="26" customWidth="1"/>
    <col min="3" max="3" width="4.7109375" style="27" customWidth="1"/>
    <col min="4" max="4" width="18.7109375" style="27" customWidth="1"/>
    <col min="5" max="5" width="8.85546875" style="27" customWidth="1"/>
    <col min="6" max="6" width="21.5703125" style="28" customWidth="1"/>
    <col min="7" max="7" width="22.85546875" style="1" customWidth="1"/>
    <col min="8" max="8" width="22.5703125" style="1" customWidth="1"/>
    <col min="9" max="9" width="17.140625" style="1" customWidth="1"/>
    <col min="10" max="10" width="18.140625" style="1" customWidth="1"/>
    <col min="11" max="11" width="13.42578125" style="1" bestFit="1" customWidth="1"/>
    <col min="12" max="16384" width="8.7109375" style="1"/>
  </cols>
  <sheetData>
    <row r="1" spans="1:12" ht="116.25" customHeight="1">
      <c r="B1" s="29"/>
      <c r="C1" s="29"/>
      <c r="D1" s="29"/>
      <c r="E1" s="29"/>
      <c r="F1" s="395" t="s">
        <v>1052</v>
      </c>
      <c r="G1" s="395"/>
      <c r="H1" s="395"/>
    </row>
    <row r="2" spans="1:12">
      <c r="B2" s="30"/>
      <c r="C2" s="30"/>
      <c r="D2" s="29"/>
      <c r="E2" s="29"/>
      <c r="F2" s="29"/>
    </row>
    <row r="3" spans="1:12" ht="56.25" customHeight="1">
      <c r="A3" s="400" t="s">
        <v>809</v>
      </c>
      <c r="B3" s="400"/>
      <c r="C3" s="400"/>
      <c r="D3" s="400"/>
      <c r="E3" s="400"/>
      <c r="F3" s="400"/>
      <c r="G3" s="400"/>
      <c r="H3" s="400"/>
    </row>
    <row r="4" spans="1:12" ht="16.5" thickBot="1">
      <c r="F4" s="13"/>
      <c r="G4" s="13"/>
      <c r="H4" s="13"/>
      <c r="I4" s="33"/>
      <c r="J4" s="33"/>
      <c r="K4" s="33"/>
      <c r="L4" s="33"/>
    </row>
    <row r="5" spans="1:12" s="31" customFormat="1" ht="42.75" customHeight="1">
      <c r="A5" s="152" t="s">
        <v>221</v>
      </c>
      <c r="B5" s="153" t="s">
        <v>222</v>
      </c>
      <c r="C5" s="153" t="s">
        <v>223</v>
      </c>
      <c r="D5" s="153" t="s">
        <v>224</v>
      </c>
      <c r="E5" s="153" t="s">
        <v>225</v>
      </c>
      <c r="F5" s="154" t="s">
        <v>175</v>
      </c>
      <c r="G5" s="154" t="s">
        <v>176</v>
      </c>
      <c r="H5" s="314" t="s">
        <v>810</v>
      </c>
    </row>
    <row r="6" spans="1:12" ht="28.5" customHeight="1">
      <c r="A6" s="155" t="s">
        <v>226</v>
      </c>
      <c r="B6" s="85"/>
      <c r="C6" s="85"/>
      <c r="D6" s="85"/>
      <c r="E6" s="85"/>
      <c r="F6" s="81">
        <f>F8+F212+F142+F183+F219+F362+F392+F398+F494+F507+F7</f>
        <v>877226216.82000005</v>
      </c>
      <c r="G6" s="81">
        <f>G8+G212+G142+G183+G219+G362+G392+G398+G494+G507+G7</f>
        <v>882147357.84000015</v>
      </c>
      <c r="H6" s="156">
        <f>H8+H212+H142+H183+H219+H362+H392+H398+H494+H507+H7</f>
        <v>842388614.84000003</v>
      </c>
      <c r="I6" s="32">
        <f>F6-'Прил 6'!G6</f>
        <v>0</v>
      </c>
      <c r="J6" s="32">
        <f>G6-'Прил 6'!H6</f>
        <v>0</v>
      </c>
      <c r="K6" s="33">
        <f>H6-'Прил 6'!I6</f>
        <v>0</v>
      </c>
    </row>
    <row r="7" spans="1:12" ht="18.75">
      <c r="A7" s="155" t="s">
        <v>227</v>
      </c>
      <c r="B7" s="85"/>
      <c r="C7" s="85"/>
      <c r="D7" s="85"/>
      <c r="E7" s="85"/>
      <c r="F7" s="81"/>
      <c r="G7" s="81">
        <f>'Прил 6'!H7</f>
        <v>8703134.5700000003</v>
      </c>
      <c r="H7" s="156">
        <f>'Прил 6'!I7</f>
        <v>16984592.940000001</v>
      </c>
      <c r="I7" s="32">
        <f t="shared" ref="I7:I70" si="0">G7-F7</f>
        <v>8703134.5700000003</v>
      </c>
      <c r="J7" s="32">
        <f t="shared" ref="J7:J70" si="1">H7-G7</f>
        <v>8281458.370000001</v>
      </c>
    </row>
    <row r="8" spans="1:12" ht="18.75">
      <c r="A8" s="157" t="s">
        <v>228</v>
      </c>
      <c r="B8" s="85" t="s">
        <v>229</v>
      </c>
      <c r="C8" s="85" t="s">
        <v>230</v>
      </c>
      <c r="D8" s="85"/>
      <c r="E8" s="85"/>
      <c r="F8" s="81">
        <f>F9+F14+F32+F56+F68</f>
        <v>103844648.68000001</v>
      </c>
      <c r="G8" s="81">
        <f>G9+G14+G32+G56+G68</f>
        <v>109688277.16</v>
      </c>
      <c r="H8" s="156">
        <f>H9+H14+H32+H56+H68</f>
        <v>109268995.93000001</v>
      </c>
      <c r="I8" s="32">
        <f t="shared" si="0"/>
        <v>5843628.4799999893</v>
      </c>
      <c r="J8" s="32">
        <f t="shared" si="1"/>
        <v>-419281.22999998927</v>
      </c>
    </row>
    <row r="9" spans="1:12" ht="36.950000000000003" customHeight="1">
      <c r="A9" s="158" t="s">
        <v>231</v>
      </c>
      <c r="B9" s="85" t="s">
        <v>229</v>
      </c>
      <c r="C9" s="85" t="s">
        <v>232</v>
      </c>
      <c r="D9" s="85"/>
      <c r="E9" s="85"/>
      <c r="F9" s="81">
        <f>F10</f>
        <v>1874880</v>
      </c>
      <c r="G9" s="81">
        <f t="shared" ref="G9:H12" si="2">G10</f>
        <v>1874880</v>
      </c>
      <c r="H9" s="156">
        <f t="shared" si="2"/>
        <v>1874880</v>
      </c>
      <c r="I9" s="32">
        <f t="shared" si="0"/>
        <v>0</v>
      </c>
      <c r="J9" s="32">
        <f t="shared" si="1"/>
        <v>0</v>
      </c>
    </row>
    <row r="10" spans="1:12" ht="23.25" customHeight="1">
      <c r="A10" s="159" t="s">
        <v>233</v>
      </c>
      <c r="B10" s="83" t="s">
        <v>229</v>
      </c>
      <c r="C10" s="83" t="s">
        <v>232</v>
      </c>
      <c r="D10" s="83" t="s">
        <v>234</v>
      </c>
      <c r="E10" s="83"/>
      <c r="F10" s="82">
        <f>F11</f>
        <v>1874880</v>
      </c>
      <c r="G10" s="82">
        <f t="shared" si="2"/>
        <v>1874880</v>
      </c>
      <c r="H10" s="160">
        <f t="shared" si="2"/>
        <v>1874880</v>
      </c>
      <c r="I10" s="32">
        <f t="shared" si="0"/>
        <v>0</v>
      </c>
      <c r="J10" s="32">
        <f t="shared" si="1"/>
        <v>0</v>
      </c>
    </row>
    <row r="11" spans="1:12" ht="18.75">
      <c r="A11" s="159" t="s">
        <v>235</v>
      </c>
      <c r="B11" s="83" t="s">
        <v>229</v>
      </c>
      <c r="C11" s="83" t="s">
        <v>232</v>
      </c>
      <c r="D11" s="83" t="s">
        <v>236</v>
      </c>
      <c r="E11" s="83"/>
      <c r="F11" s="82">
        <f>F12</f>
        <v>1874880</v>
      </c>
      <c r="G11" s="82">
        <f t="shared" si="2"/>
        <v>1874880</v>
      </c>
      <c r="H11" s="160">
        <f t="shared" si="2"/>
        <v>1874880</v>
      </c>
      <c r="I11" s="32">
        <f t="shared" si="0"/>
        <v>0</v>
      </c>
      <c r="J11" s="32">
        <f t="shared" si="1"/>
        <v>0</v>
      </c>
    </row>
    <row r="12" spans="1:12" ht="37.5">
      <c r="A12" s="161" t="s">
        <v>237</v>
      </c>
      <c r="B12" s="83" t="s">
        <v>229</v>
      </c>
      <c r="C12" s="83" t="s">
        <v>232</v>
      </c>
      <c r="D12" s="83" t="s">
        <v>238</v>
      </c>
      <c r="E12" s="83"/>
      <c r="F12" s="82">
        <f>F13</f>
        <v>1874880</v>
      </c>
      <c r="G12" s="82">
        <f t="shared" si="2"/>
        <v>1874880</v>
      </c>
      <c r="H12" s="160">
        <f t="shared" si="2"/>
        <v>1874880</v>
      </c>
      <c r="I12" s="32">
        <f t="shared" si="0"/>
        <v>0</v>
      </c>
      <c r="J12" s="32">
        <f t="shared" si="1"/>
        <v>0</v>
      </c>
    </row>
    <row r="13" spans="1:12" ht="61.5" customHeight="1">
      <c r="A13" s="86" t="s">
        <v>239</v>
      </c>
      <c r="B13" s="83" t="s">
        <v>229</v>
      </c>
      <c r="C13" s="83" t="s">
        <v>232</v>
      </c>
      <c r="D13" s="83" t="s">
        <v>238</v>
      </c>
      <c r="E13" s="148">
        <v>100</v>
      </c>
      <c r="F13" s="82">
        <f>'Прил 6'!G14</f>
        <v>1874880</v>
      </c>
      <c r="G13" s="82">
        <f>'Прил 6'!H14</f>
        <v>1874880</v>
      </c>
      <c r="H13" s="160">
        <f>'Прил 6'!I14</f>
        <v>1874880</v>
      </c>
      <c r="I13" s="32">
        <f>F13+F18+F25+F28+F31+F45</f>
        <v>32886416.560000002</v>
      </c>
      <c r="J13" s="32">
        <f>F13+F18+F25+F28+F31+F47</f>
        <v>32457478.210000001</v>
      </c>
    </row>
    <row r="14" spans="1:12" ht="66" customHeight="1">
      <c r="A14" s="162" t="s">
        <v>240</v>
      </c>
      <c r="B14" s="85" t="s">
        <v>229</v>
      </c>
      <c r="C14" s="85" t="s">
        <v>241</v>
      </c>
      <c r="D14" s="85"/>
      <c r="E14" s="85"/>
      <c r="F14" s="81">
        <f>F15+F22</f>
        <v>5921817.2599999998</v>
      </c>
      <c r="G14" s="81">
        <f>G15+G22</f>
        <v>5419465.6299999999</v>
      </c>
      <c r="H14" s="156">
        <f>H15+H22</f>
        <v>5419465.6299999999</v>
      </c>
      <c r="I14" s="32">
        <f>F13+F18+F25+F28+F31+F47</f>
        <v>32457478.210000001</v>
      </c>
      <c r="J14" s="32">
        <f t="shared" si="1"/>
        <v>0</v>
      </c>
    </row>
    <row r="15" spans="1:12" ht="40.5" customHeight="1">
      <c r="A15" s="86" t="s">
        <v>242</v>
      </c>
      <c r="B15" s="83" t="s">
        <v>229</v>
      </c>
      <c r="C15" s="83" t="s">
        <v>241</v>
      </c>
      <c r="D15" s="83" t="s">
        <v>243</v>
      </c>
      <c r="E15" s="83"/>
      <c r="F15" s="82">
        <f>F16+F19</f>
        <v>1293143.72</v>
      </c>
      <c r="G15" s="82">
        <f>G16+G19</f>
        <v>790792.09</v>
      </c>
      <c r="H15" s="160">
        <f>H16+H19</f>
        <v>790792.09</v>
      </c>
      <c r="I15" s="32">
        <f t="shared" si="0"/>
        <v>-502351.63</v>
      </c>
      <c r="J15" s="32">
        <f t="shared" si="1"/>
        <v>0</v>
      </c>
    </row>
    <row r="16" spans="1:12" ht="30.75" customHeight="1">
      <c r="A16" s="86" t="s">
        <v>244</v>
      </c>
      <c r="B16" s="83" t="s">
        <v>229</v>
      </c>
      <c r="C16" s="83" t="s">
        <v>241</v>
      </c>
      <c r="D16" s="83" t="s">
        <v>245</v>
      </c>
      <c r="E16" s="83"/>
      <c r="F16" s="82">
        <f t="shared" ref="F16:H17" si="3">F17</f>
        <v>790792.09</v>
      </c>
      <c r="G16" s="82">
        <f t="shared" si="3"/>
        <v>790792.09</v>
      </c>
      <c r="H16" s="160">
        <f t="shared" si="3"/>
        <v>790792.09</v>
      </c>
      <c r="I16" s="32">
        <f t="shared" si="0"/>
        <v>0</v>
      </c>
      <c r="J16" s="32">
        <f t="shared" si="1"/>
        <v>0</v>
      </c>
    </row>
    <row r="17" spans="1:10" ht="46.5" customHeight="1">
      <c r="A17" s="86" t="s">
        <v>237</v>
      </c>
      <c r="B17" s="83" t="s">
        <v>229</v>
      </c>
      <c r="C17" s="83" t="s">
        <v>241</v>
      </c>
      <c r="D17" s="83" t="s">
        <v>246</v>
      </c>
      <c r="E17" s="83"/>
      <c r="F17" s="82">
        <f t="shared" si="3"/>
        <v>790792.09</v>
      </c>
      <c r="G17" s="82">
        <f t="shared" si="3"/>
        <v>790792.09</v>
      </c>
      <c r="H17" s="160">
        <f t="shared" si="3"/>
        <v>790792.09</v>
      </c>
      <c r="I17" s="32">
        <f t="shared" si="0"/>
        <v>0</v>
      </c>
      <c r="J17" s="32">
        <f t="shared" si="1"/>
        <v>0</v>
      </c>
    </row>
    <row r="18" spans="1:10" ht="69" customHeight="1">
      <c r="A18" s="86" t="s">
        <v>239</v>
      </c>
      <c r="B18" s="83" t="s">
        <v>229</v>
      </c>
      <c r="C18" s="83" t="s">
        <v>241</v>
      </c>
      <c r="D18" s="83" t="s">
        <v>246</v>
      </c>
      <c r="E18" s="83" t="s">
        <v>247</v>
      </c>
      <c r="F18" s="82">
        <f>'Прил 6'!G203</f>
        <v>790792.09</v>
      </c>
      <c r="G18" s="82">
        <f>'Прил 6'!H203</f>
        <v>790792.09</v>
      </c>
      <c r="H18" s="160">
        <f>'Прил 6'!I203</f>
        <v>790792.09</v>
      </c>
      <c r="I18" s="32">
        <f t="shared" si="0"/>
        <v>0</v>
      </c>
      <c r="J18" s="32">
        <f t="shared" si="1"/>
        <v>0</v>
      </c>
    </row>
    <row r="19" spans="1:10" ht="27.75" customHeight="1">
      <c r="A19" s="86" t="s">
        <v>248</v>
      </c>
      <c r="B19" s="83" t="s">
        <v>229</v>
      </c>
      <c r="C19" s="83" t="s">
        <v>241</v>
      </c>
      <c r="D19" s="83" t="s">
        <v>249</v>
      </c>
      <c r="E19" s="83"/>
      <c r="F19" s="82">
        <f t="shared" ref="F19:H20" si="4">F20</f>
        <v>502351.63</v>
      </c>
      <c r="G19" s="82">
        <f t="shared" si="4"/>
        <v>0</v>
      </c>
      <c r="H19" s="160">
        <f t="shared" si="4"/>
        <v>0</v>
      </c>
      <c r="I19" s="32">
        <f t="shared" si="0"/>
        <v>-502351.63</v>
      </c>
      <c r="J19" s="32">
        <f t="shared" si="1"/>
        <v>0</v>
      </c>
    </row>
    <row r="20" spans="1:10" ht="42.75" customHeight="1">
      <c r="A20" s="86" t="s">
        <v>250</v>
      </c>
      <c r="B20" s="83" t="s">
        <v>229</v>
      </c>
      <c r="C20" s="83" t="s">
        <v>241</v>
      </c>
      <c r="D20" s="83" t="s">
        <v>251</v>
      </c>
      <c r="E20" s="83"/>
      <c r="F20" s="82">
        <f t="shared" si="4"/>
        <v>502351.63</v>
      </c>
      <c r="G20" s="82">
        <f t="shared" si="4"/>
        <v>0</v>
      </c>
      <c r="H20" s="160">
        <f t="shared" si="4"/>
        <v>0</v>
      </c>
      <c r="I20" s="32">
        <f t="shared" si="0"/>
        <v>-502351.63</v>
      </c>
      <c r="J20" s="32">
        <f t="shared" si="1"/>
        <v>0</v>
      </c>
    </row>
    <row r="21" spans="1:10" ht="66" customHeight="1">
      <c r="A21" s="86" t="s">
        <v>239</v>
      </c>
      <c r="B21" s="83" t="s">
        <v>229</v>
      </c>
      <c r="C21" s="83" t="s">
        <v>241</v>
      </c>
      <c r="D21" s="83" t="s">
        <v>251</v>
      </c>
      <c r="E21" s="83" t="s">
        <v>247</v>
      </c>
      <c r="F21" s="82">
        <f>'Прил 6'!G206</f>
        <v>502351.63</v>
      </c>
      <c r="G21" s="82">
        <f>'Прил 6'!H206</f>
        <v>0</v>
      </c>
      <c r="H21" s="160">
        <f>'Прил 6'!I206</f>
        <v>0</v>
      </c>
      <c r="I21" s="32">
        <f t="shared" si="0"/>
        <v>-502351.63</v>
      </c>
      <c r="J21" s="32">
        <f t="shared" si="1"/>
        <v>0</v>
      </c>
    </row>
    <row r="22" spans="1:10" ht="48" customHeight="1">
      <c r="A22" s="86" t="s">
        <v>252</v>
      </c>
      <c r="B22" s="83" t="s">
        <v>229</v>
      </c>
      <c r="C22" s="83" t="s">
        <v>241</v>
      </c>
      <c r="D22" s="83" t="s">
        <v>253</v>
      </c>
      <c r="E22" s="83"/>
      <c r="F22" s="82">
        <f>F23+F26+F29</f>
        <v>4628673.54</v>
      </c>
      <c r="G22" s="82">
        <f>G23+G26+G29</f>
        <v>4628673.54</v>
      </c>
      <c r="H22" s="160">
        <f>H23+H26+H29</f>
        <v>4628673.54</v>
      </c>
      <c r="I22" s="32">
        <f t="shared" si="0"/>
        <v>0</v>
      </c>
      <c r="J22" s="32">
        <f t="shared" si="1"/>
        <v>0</v>
      </c>
    </row>
    <row r="23" spans="1:10" ht="37.5">
      <c r="A23" s="86" t="s">
        <v>254</v>
      </c>
      <c r="B23" s="83" t="s">
        <v>229</v>
      </c>
      <c r="C23" s="83" t="s">
        <v>241</v>
      </c>
      <c r="D23" s="83" t="s">
        <v>255</v>
      </c>
      <c r="E23" s="83"/>
      <c r="F23" s="82">
        <f t="shared" ref="F23:H24" si="5">F24</f>
        <v>1796760</v>
      </c>
      <c r="G23" s="82">
        <f t="shared" si="5"/>
        <v>1796760</v>
      </c>
      <c r="H23" s="160">
        <f t="shared" si="5"/>
        <v>1796760</v>
      </c>
      <c r="I23" s="32">
        <f t="shared" si="0"/>
        <v>0</v>
      </c>
      <c r="J23" s="32">
        <f t="shared" si="1"/>
        <v>0</v>
      </c>
    </row>
    <row r="24" spans="1:10" ht="37.5">
      <c r="A24" s="86" t="s">
        <v>237</v>
      </c>
      <c r="B24" s="83" t="s">
        <v>229</v>
      </c>
      <c r="C24" s="83" t="s">
        <v>241</v>
      </c>
      <c r="D24" s="83" t="s">
        <v>256</v>
      </c>
      <c r="E24" s="83"/>
      <c r="F24" s="82">
        <f t="shared" si="5"/>
        <v>1796760</v>
      </c>
      <c r="G24" s="82">
        <f t="shared" si="5"/>
        <v>1796760</v>
      </c>
      <c r="H24" s="160">
        <f t="shared" si="5"/>
        <v>1796760</v>
      </c>
      <c r="I24" s="32">
        <f t="shared" si="0"/>
        <v>0</v>
      </c>
      <c r="J24" s="32">
        <f t="shared" si="1"/>
        <v>0</v>
      </c>
    </row>
    <row r="25" spans="1:10" ht="75">
      <c r="A25" s="86" t="s">
        <v>239</v>
      </c>
      <c r="B25" s="83" t="s">
        <v>229</v>
      </c>
      <c r="C25" s="83" t="s">
        <v>241</v>
      </c>
      <c r="D25" s="83" t="s">
        <v>256</v>
      </c>
      <c r="E25" s="83" t="s">
        <v>247</v>
      </c>
      <c r="F25" s="82">
        <f>'Прил 6'!G210</f>
        <v>1796760</v>
      </c>
      <c r="G25" s="82">
        <f>'Прил 6'!H210</f>
        <v>1796760</v>
      </c>
      <c r="H25" s="160">
        <f>'Прил 6'!I210</f>
        <v>1796760</v>
      </c>
      <c r="I25" s="32">
        <f t="shared" si="0"/>
        <v>0</v>
      </c>
      <c r="J25" s="32">
        <f t="shared" si="1"/>
        <v>0</v>
      </c>
    </row>
    <row r="26" spans="1:10" ht="37.5">
      <c r="A26" s="86" t="s">
        <v>257</v>
      </c>
      <c r="B26" s="83" t="s">
        <v>229</v>
      </c>
      <c r="C26" s="83" t="s">
        <v>241</v>
      </c>
      <c r="D26" s="83" t="s">
        <v>258</v>
      </c>
      <c r="E26" s="83"/>
      <c r="F26" s="82">
        <f t="shared" ref="F26:H27" si="6">F27</f>
        <v>1617084</v>
      </c>
      <c r="G26" s="82">
        <f t="shared" si="6"/>
        <v>1617084</v>
      </c>
      <c r="H26" s="160">
        <f t="shared" si="6"/>
        <v>1617084</v>
      </c>
      <c r="I26" s="32">
        <f t="shared" si="0"/>
        <v>0</v>
      </c>
      <c r="J26" s="32">
        <f t="shared" si="1"/>
        <v>0</v>
      </c>
    </row>
    <row r="27" spans="1:10" ht="45.75" customHeight="1">
      <c r="A27" s="86" t="s">
        <v>237</v>
      </c>
      <c r="B27" s="83" t="s">
        <v>229</v>
      </c>
      <c r="C27" s="83" t="s">
        <v>241</v>
      </c>
      <c r="D27" s="83" t="s">
        <v>259</v>
      </c>
      <c r="E27" s="83"/>
      <c r="F27" s="82">
        <f t="shared" si="6"/>
        <v>1617084</v>
      </c>
      <c r="G27" s="82">
        <f t="shared" si="6"/>
        <v>1617084</v>
      </c>
      <c r="H27" s="160">
        <f t="shared" si="6"/>
        <v>1617084</v>
      </c>
      <c r="I27" s="32">
        <f t="shared" si="0"/>
        <v>0</v>
      </c>
      <c r="J27" s="32">
        <f t="shared" si="1"/>
        <v>0</v>
      </c>
    </row>
    <row r="28" spans="1:10" ht="66.75" customHeight="1">
      <c r="A28" s="86" t="s">
        <v>239</v>
      </c>
      <c r="B28" s="83" t="s">
        <v>229</v>
      </c>
      <c r="C28" s="83" t="s">
        <v>241</v>
      </c>
      <c r="D28" s="83" t="s">
        <v>259</v>
      </c>
      <c r="E28" s="83" t="s">
        <v>247</v>
      </c>
      <c r="F28" s="82">
        <f>'Прил 6'!G213</f>
        <v>1617084</v>
      </c>
      <c r="G28" s="82">
        <f>'Прил 6'!H213</f>
        <v>1617084</v>
      </c>
      <c r="H28" s="160">
        <f>'Прил 6'!I213</f>
        <v>1617084</v>
      </c>
      <c r="I28" s="32">
        <f t="shared" si="0"/>
        <v>0</v>
      </c>
      <c r="J28" s="32">
        <f t="shared" si="1"/>
        <v>0</v>
      </c>
    </row>
    <row r="29" spans="1:10" ht="31.9" customHeight="1">
      <c r="A29" s="86" t="s">
        <v>260</v>
      </c>
      <c r="B29" s="83" t="s">
        <v>229</v>
      </c>
      <c r="C29" s="83" t="s">
        <v>241</v>
      </c>
      <c r="D29" s="83" t="s">
        <v>261</v>
      </c>
      <c r="E29" s="83"/>
      <c r="F29" s="82">
        <f t="shared" ref="F29:H30" si="7">F30</f>
        <v>1214829.54</v>
      </c>
      <c r="G29" s="82">
        <f t="shared" si="7"/>
        <v>1214829.54</v>
      </c>
      <c r="H29" s="160">
        <f t="shared" si="7"/>
        <v>1214829.54</v>
      </c>
      <c r="I29" s="32">
        <f t="shared" si="0"/>
        <v>0</v>
      </c>
      <c r="J29" s="32">
        <f t="shared" si="1"/>
        <v>0</v>
      </c>
    </row>
    <row r="30" spans="1:10" ht="37.35" customHeight="1">
      <c r="A30" s="86" t="s">
        <v>237</v>
      </c>
      <c r="B30" s="83" t="s">
        <v>229</v>
      </c>
      <c r="C30" s="83" t="s">
        <v>241</v>
      </c>
      <c r="D30" s="83" t="s">
        <v>262</v>
      </c>
      <c r="E30" s="83"/>
      <c r="F30" s="82">
        <f t="shared" si="7"/>
        <v>1214829.54</v>
      </c>
      <c r="G30" s="82">
        <f t="shared" si="7"/>
        <v>1214829.54</v>
      </c>
      <c r="H30" s="160">
        <f t="shared" si="7"/>
        <v>1214829.54</v>
      </c>
      <c r="I30" s="32">
        <f t="shared" si="0"/>
        <v>0</v>
      </c>
      <c r="J30" s="32">
        <f t="shared" si="1"/>
        <v>0</v>
      </c>
    </row>
    <row r="31" spans="1:10" ht="60.75" customHeight="1">
      <c r="A31" s="86" t="s">
        <v>239</v>
      </c>
      <c r="B31" s="83" t="s">
        <v>229</v>
      </c>
      <c r="C31" s="83" t="s">
        <v>241</v>
      </c>
      <c r="D31" s="83" t="s">
        <v>262</v>
      </c>
      <c r="E31" s="83" t="s">
        <v>247</v>
      </c>
      <c r="F31" s="82">
        <f>'Прил 6'!G216</f>
        <v>1214829.54</v>
      </c>
      <c r="G31" s="82">
        <f>'Прил 6'!H216</f>
        <v>1214829.54</v>
      </c>
      <c r="H31" s="160">
        <f>'Прил 6'!I216</f>
        <v>1214829.54</v>
      </c>
      <c r="I31" s="32">
        <f t="shared" si="0"/>
        <v>0</v>
      </c>
      <c r="J31" s="32">
        <f t="shared" si="1"/>
        <v>0</v>
      </c>
    </row>
    <row r="32" spans="1:10" ht="65.25" customHeight="1">
      <c r="A32" s="162" t="s">
        <v>263</v>
      </c>
      <c r="B32" s="85" t="s">
        <v>229</v>
      </c>
      <c r="C32" s="85" t="s">
        <v>264</v>
      </c>
      <c r="D32" s="85"/>
      <c r="E32" s="85"/>
      <c r="F32" s="81">
        <f>F33+F40+F45+F52</f>
        <v>26915548.930000003</v>
      </c>
      <c r="G32" s="81">
        <f>G33+G40+G45+G52</f>
        <v>26157809.580000002</v>
      </c>
      <c r="H32" s="156">
        <f>H33+H40+H45+H52</f>
        <v>26191809.580000002</v>
      </c>
      <c r="I32" s="32">
        <f t="shared" si="0"/>
        <v>-757739.35000000149</v>
      </c>
      <c r="J32" s="32">
        <f t="shared" si="1"/>
        <v>34000</v>
      </c>
    </row>
    <row r="33" spans="1:10" ht="45" customHeight="1">
      <c r="A33" s="86" t="s">
        <v>265</v>
      </c>
      <c r="B33" s="83" t="s">
        <v>229</v>
      </c>
      <c r="C33" s="83" t="s">
        <v>264</v>
      </c>
      <c r="D33" s="83" t="s">
        <v>266</v>
      </c>
      <c r="E33" s="148"/>
      <c r="F33" s="82">
        <f t="shared" ref="F33:H34" si="8">F34</f>
        <v>406078</v>
      </c>
      <c r="G33" s="82">
        <f t="shared" si="8"/>
        <v>383077</v>
      </c>
      <c r="H33" s="160">
        <f t="shared" si="8"/>
        <v>417077</v>
      </c>
      <c r="I33" s="32">
        <f t="shared" si="0"/>
        <v>-23001</v>
      </c>
      <c r="J33" s="32">
        <f t="shared" si="1"/>
        <v>34000</v>
      </c>
    </row>
    <row r="34" spans="1:10" ht="48" customHeight="1">
      <c r="A34" s="86" t="s">
        <v>267</v>
      </c>
      <c r="B34" s="83" t="s">
        <v>229</v>
      </c>
      <c r="C34" s="83" t="s">
        <v>264</v>
      </c>
      <c r="D34" s="83" t="s">
        <v>268</v>
      </c>
      <c r="E34" s="148"/>
      <c r="F34" s="82">
        <f t="shared" si="8"/>
        <v>406078</v>
      </c>
      <c r="G34" s="82">
        <f t="shared" si="8"/>
        <v>383077</v>
      </c>
      <c r="H34" s="160">
        <f t="shared" si="8"/>
        <v>417077</v>
      </c>
      <c r="I34" s="32">
        <f t="shared" si="0"/>
        <v>-23001</v>
      </c>
      <c r="J34" s="32">
        <f t="shared" si="1"/>
        <v>34000</v>
      </c>
    </row>
    <row r="35" spans="1:10" ht="48.75" customHeight="1">
      <c r="A35" s="86" t="s">
        <v>269</v>
      </c>
      <c r="B35" s="83" t="s">
        <v>229</v>
      </c>
      <c r="C35" s="83" t="s">
        <v>264</v>
      </c>
      <c r="D35" s="83" t="s">
        <v>270</v>
      </c>
      <c r="E35" s="148"/>
      <c r="F35" s="82">
        <f>F36+F38</f>
        <v>406078</v>
      </c>
      <c r="G35" s="82">
        <f>G36+G38</f>
        <v>383077</v>
      </c>
      <c r="H35" s="160">
        <f>H36+H38</f>
        <v>417077</v>
      </c>
      <c r="I35" s="32">
        <f t="shared" si="0"/>
        <v>-23001</v>
      </c>
      <c r="J35" s="32">
        <f t="shared" si="1"/>
        <v>34000</v>
      </c>
    </row>
    <row r="36" spans="1:10" ht="42.95" customHeight="1">
      <c r="A36" s="86" t="s">
        <v>271</v>
      </c>
      <c r="B36" s="83" t="s">
        <v>229</v>
      </c>
      <c r="C36" s="83" t="s">
        <v>264</v>
      </c>
      <c r="D36" s="83" t="s">
        <v>272</v>
      </c>
      <c r="E36" s="148"/>
      <c r="F36" s="82">
        <f>F37</f>
        <v>331078</v>
      </c>
      <c r="G36" s="82">
        <f>G37</f>
        <v>333077</v>
      </c>
      <c r="H36" s="160">
        <f>H37</f>
        <v>333077</v>
      </c>
      <c r="I36" s="32">
        <f t="shared" si="0"/>
        <v>1999</v>
      </c>
      <c r="J36" s="32">
        <f t="shared" si="1"/>
        <v>0</v>
      </c>
    </row>
    <row r="37" spans="1:10" ht="61.9" customHeight="1">
      <c r="A37" s="86" t="s">
        <v>239</v>
      </c>
      <c r="B37" s="83" t="s">
        <v>229</v>
      </c>
      <c r="C37" s="83" t="s">
        <v>264</v>
      </c>
      <c r="D37" s="83" t="s">
        <v>272</v>
      </c>
      <c r="E37" s="148">
        <v>100</v>
      </c>
      <c r="F37" s="82">
        <f>'Прил 6'!G20</f>
        <v>331078</v>
      </c>
      <c r="G37" s="82">
        <f>'Прил 6'!H20</f>
        <v>333077</v>
      </c>
      <c r="H37" s="160">
        <f>'Прил 6'!I20</f>
        <v>333077</v>
      </c>
      <c r="I37" s="32">
        <f t="shared" si="0"/>
        <v>1999</v>
      </c>
      <c r="J37" s="32">
        <f t="shared" si="1"/>
        <v>0</v>
      </c>
    </row>
    <row r="38" spans="1:10" ht="45.75" customHeight="1">
      <c r="A38" s="86" t="s">
        <v>273</v>
      </c>
      <c r="B38" s="83" t="s">
        <v>229</v>
      </c>
      <c r="C38" s="83" t="s">
        <v>264</v>
      </c>
      <c r="D38" s="83" t="s">
        <v>274</v>
      </c>
      <c r="E38" s="148"/>
      <c r="F38" s="82">
        <f>F39</f>
        <v>75000</v>
      </c>
      <c r="G38" s="82">
        <f>G39</f>
        <v>50000</v>
      </c>
      <c r="H38" s="160">
        <f>H39</f>
        <v>84000</v>
      </c>
      <c r="I38" s="32">
        <f t="shared" si="0"/>
        <v>-25000</v>
      </c>
      <c r="J38" s="32">
        <f t="shared" si="1"/>
        <v>34000</v>
      </c>
    </row>
    <row r="39" spans="1:10" ht="48" customHeight="1">
      <c r="A39" s="86" t="s">
        <v>275</v>
      </c>
      <c r="B39" s="83" t="s">
        <v>229</v>
      </c>
      <c r="C39" s="83" t="s">
        <v>264</v>
      </c>
      <c r="D39" s="83" t="s">
        <v>274</v>
      </c>
      <c r="E39" s="148">
        <v>200</v>
      </c>
      <c r="F39" s="82">
        <f>'Прил 6'!G22</f>
        <v>75000</v>
      </c>
      <c r="G39" s="82">
        <f>'Прил 6'!H22</f>
        <v>50000</v>
      </c>
      <c r="H39" s="160">
        <f>'Прил 6'!I22</f>
        <v>84000</v>
      </c>
      <c r="I39" s="32">
        <f t="shared" si="0"/>
        <v>-25000</v>
      </c>
      <c r="J39" s="32">
        <f t="shared" si="1"/>
        <v>34000</v>
      </c>
    </row>
    <row r="40" spans="1:10" ht="42.2" customHeight="1">
      <c r="A40" s="86" t="s">
        <v>276</v>
      </c>
      <c r="B40" s="83" t="s">
        <v>229</v>
      </c>
      <c r="C40" s="83" t="s">
        <v>264</v>
      </c>
      <c r="D40" s="83" t="s">
        <v>277</v>
      </c>
      <c r="E40" s="148"/>
      <c r="F40" s="82">
        <f>F41</f>
        <v>611600</v>
      </c>
      <c r="G40" s="82">
        <f t="shared" ref="G40:H43" si="9">G41</f>
        <v>305800</v>
      </c>
      <c r="H40" s="160">
        <f t="shared" si="9"/>
        <v>305800</v>
      </c>
      <c r="I40" s="32">
        <f t="shared" si="0"/>
        <v>-305800</v>
      </c>
      <c r="J40" s="32">
        <f t="shared" si="1"/>
        <v>0</v>
      </c>
    </row>
    <row r="41" spans="1:10" ht="45.75" customHeight="1">
      <c r="A41" s="86" t="s">
        <v>278</v>
      </c>
      <c r="B41" s="83" t="s">
        <v>229</v>
      </c>
      <c r="C41" s="83" t="s">
        <v>264</v>
      </c>
      <c r="D41" s="83" t="s">
        <v>279</v>
      </c>
      <c r="E41" s="148"/>
      <c r="F41" s="82">
        <f>F42</f>
        <v>611600</v>
      </c>
      <c r="G41" s="82">
        <f t="shared" si="9"/>
        <v>305800</v>
      </c>
      <c r="H41" s="160">
        <f t="shared" si="9"/>
        <v>305800</v>
      </c>
      <c r="I41" s="32">
        <f t="shared" si="0"/>
        <v>-305800</v>
      </c>
      <c r="J41" s="32">
        <f t="shared" si="1"/>
        <v>0</v>
      </c>
    </row>
    <row r="42" spans="1:10" ht="41.65" customHeight="1">
      <c r="A42" s="86" t="s">
        <v>280</v>
      </c>
      <c r="B42" s="83" t="s">
        <v>229</v>
      </c>
      <c r="C42" s="83" t="s">
        <v>264</v>
      </c>
      <c r="D42" s="83" t="s">
        <v>281</v>
      </c>
      <c r="E42" s="148"/>
      <c r="F42" s="82">
        <f>F43</f>
        <v>611600</v>
      </c>
      <c r="G42" s="82">
        <f t="shared" si="9"/>
        <v>305800</v>
      </c>
      <c r="H42" s="160">
        <f t="shared" si="9"/>
        <v>305800</v>
      </c>
      <c r="I42" s="32">
        <f t="shared" si="0"/>
        <v>-305800</v>
      </c>
      <c r="J42" s="32">
        <f t="shared" si="1"/>
        <v>0</v>
      </c>
    </row>
    <row r="43" spans="1:10" ht="63.75" customHeight="1">
      <c r="A43" s="86" t="s">
        <v>282</v>
      </c>
      <c r="B43" s="83" t="s">
        <v>229</v>
      </c>
      <c r="C43" s="83" t="s">
        <v>264</v>
      </c>
      <c r="D43" s="83" t="s">
        <v>283</v>
      </c>
      <c r="E43" s="148"/>
      <c r="F43" s="82">
        <f>F44</f>
        <v>611600</v>
      </c>
      <c r="G43" s="82">
        <f t="shared" si="9"/>
        <v>305800</v>
      </c>
      <c r="H43" s="160">
        <f t="shared" si="9"/>
        <v>305800</v>
      </c>
      <c r="I43" s="32">
        <f t="shared" si="0"/>
        <v>-305800</v>
      </c>
      <c r="J43" s="32">
        <f t="shared" si="1"/>
        <v>0</v>
      </c>
    </row>
    <row r="44" spans="1:10" ht="65.25" customHeight="1">
      <c r="A44" s="86" t="s">
        <v>239</v>
      </c>
      <c r="B44" s="83" t="s">
        <v>229</v>
      </c>
      <c r="C44" s="83" t="s">
        <v>264</v>
      </c>
      <c r="D44" s="83" t="s">
        <v>283</v>
      </c>
      <c r="E44" s="148">
        <v>100</v>
      </c>
      <c r="F44" s="82">
        <f>'Прил 6'!G27</f>
        <v>611600</v>
      </c>
      <c r="G44" s="82">
        <f>'Прил 6'!H27</f>
        <v>305800</v>
      </c>
      <c r="H44" s="160">
        <f>'Прил 6'!I27</f>
        <v>305800</v>
      </c>
      <c r="I44" s="32">
        <f t="shared" si="0"/>
        <v>-305800</v>
      </c>
      <c r="J44" s="32">
        <f t="shared" si="1"/>
        <v>0</v>
      </c>
    </row>
    <row r="45" spans="1:10" ht="48" customHeight="1">
      <c r="A45" s="86" t="s">
        <v>284</v>
      </c>
      <c r="B45" s="83" t="s">
        <v>229</v>
      </c>
      <c r="C45" s="83" t="s">
        <v>264</v>
      </c>
      <c r="D45" s="83" t="s">
        <v>285</v>
      </c>
      <c r="E45" s="148"/>
      <c r="F45" s="82">
        <f>F46</f>
        <v>25592070.930000003</v>
      </c>
      <c r="G45" s="82">
        <f>G46</f>
        <v>25163132.580000002</v>
      </c>
      <c r="H45" s="160">
        <f>H46</f>
        <v>25163132.580000002</v>
      </c>
      <c r="I45" s="32">
        <f t="shared" si="0"/>
        <v>-428938.35000000149</v>
      </c>
      <c r="J45" s="32">
        <f t="shared" si="1"/>
        <v>0</v>
      </c>
    </row>
    <row r="46" spans="1:10" ht="37.5">
      <c r="A46" s="86" t="s">
        <v>286</v>
      </c>
      <c r="B46" s="83" t="s">
        <v>229</v>
      </c>
      <c r="C46" s="83" t="s">
        <v>264</v>
      </c>
      <c r="D46" s="83" t="s">
        <v>287</v>
      </c>
      <c r="E46" s="148"/>
      <c r="F46" s="82">
        <f>F47+F50</f>
        <v>25592070.930000003</v>
      </c>
      <c r="G46" s="82">
        <f>G47+G50</f>
        <v>25163132.580000002</v>
      </c>
      <c r="H46" s="160">
        <f>H47+H50</f>
        <v>25163132.580000002</v>
      </c>
      <c r="I46" s="32">
        <f t="shared" si="0"/>
        <v>-428938.35000000149</v>
      </c>
      <c r="J46" s="32">
        <f t="shared" si="1"/>
        <v>0</v>
      </c>
    </row>
    <row r="47" spans="1:10" ht="37.5">
      <c r="A47" s="86" t="s">
        <v>237</v>
      </c>
      <c r="B47" s="83" t="s">
        <v>229</v>
      </c>
      <c r="C47" s="83" t="s">
        <v>264</v>
      </c>
      <c r="D47" s="83" t="s">
        <v>288</v>
      </c>
      <c r="E47" s="148"/>
      <c r="F47" s="82">
        <f>F48+F49</f>
        <v>25163132.580000002</v>
      </c>
      <c r="G47" s="82">
        <f>G48+G49</f>
        <v>25163132.580000002</v>
      </c>
      <c r="H47" s="160">
        <f>H48+H49</f>
        <v>25163132.580000002</v>
      </c>
      <c r="I47" s="32">
        <f t="shared" si="0"/>
        <v>0</v>
      </c>
      <c r="J47" s="32">
        <f t="shared" si="1"/>
        <v>0</v>
      </c>
    </row>
    <row r="48" spans="1:10" ht="65.25" customHeight="1">
      <c r="A48" s="86" t="s">
        <v>239</v>
      </c>
      <c r="B48" s="83" t="s">
        <v>229</v>
      </c>
      <c r="C48" s="83" t="s">
        <v>264</v>
      </c>
      <c r="D48" s="83" t="s">
        <v>288</v>
      </c>
      <c r="E48" s="148">
        <v>100</v>
      </c>
      <c r="F48" s="82">
        <f>'Прил 6'!G31</f>
        <v>24913528.98</v>
      </c>
      <c r="G48" s="82">
        <f>'Прил 6'!H31</f>
        <v>24913528.98</v>
      </c>
      <c r="H48" s="160">
        <f>'Прил 6'!I31</f>
        <v>24913528.98</v>
      </c>
      <c r="I48" s="32">
        <f t="shared" si="0"/>
        <v>0</v>
      </c>
      <c r="J48" s="32">
        <f t="shared" si="1"/>
        <v>0</v>
      </c>
    </row>
    <row r="49" spans="1:11" ht="45.75" customHeight="1">
      <c r="A49" s="86" t="s">
        <v>275</v>
      </c>
      <c r="B49" s="83" t="s">
        <v>229</v>
      </c>
      <c r="C49" s="83" t="s">
        <v>264</v>
      </c>
      <c r="D49" s="83" t="s">
        <v>288</v>
      </c>
      <c r="E49" s="148">
        <v>200</v>
      </c>
      <c r="F49" s="82">
        <f>'Прил 6'!G32</f>
        <v>249603.6</v>
      </c>
      <c r="G49" s="82">
        <f>'Прил 6'!H32</f>
        <v>249603.6</v>
      </c>
      <c r="H49" s="160">
        <f>'Прил 6'!I32</f>
        <v>249603.6</v>
      </c>
      <c r="I49" s="32">
        <f t="shared" si="0"/>
        <v>0</v>
      </c>
      <c r="J49" s="32">
        <f t="shared" si="1"/>
        <v>0</v>
      </c>
    </row>
    <row r="50" spans="1:11" ht="41.25" customHeight="1">
      <c r="A50" s="163" t="s">
        <v>289</v>
      </c>
      <c r="B50" s="83" t="s">
        <v>229</v>
      </c>
      <c r="C50" s="83" t="s">
        <v>264</v>
      </c>
      <c r="D50" s="83" t="s">
        <v>290</v>
      </c>
      <c r="E50" s="148"/>
      <c r="F50" s="82">
        <f>F51</f>
        <v>428938.35</v>
      </c>
      <c r="G50" s="82">
        <f>G51</f>
        <v>0</v>
      </c>
      <c r="H50" s="160">
        <f>H51</f>
        <v>0</v>
      </c>
      <c r="I50" s="32">
        <f t="shared" si="0"/>
        <v>-428938.35</v>
      </c>
      <c r="J50" s="32">
        <f t="shared" si="1"/>
        <v>0</v>
      </c>
    </row>
    <row r="51" spans="1:11" ht="62.25" customHeight="1">
      <c r="A51" s="86" t="s">
        <v>239</v>
      </c>
      <c r="B51" s="83" t="s">
        <v>229</v>
      </c>
      <c r="C51" s="83" t="s">
        <v>264</v>
      </c>
      <c r="D51" s="83" t="s">
        <v>290</v>
      </c>
      <c r="E51" s="148">
        <v>100</v>
      </c>
      <c r="F51" s="82">
        <f>'Прил 6'!G34</f>
        <v>428938.35</v>
      </c>
      <c r="G51" s="82">
        <f>'Прил 6'!H34</f>
        <v>0</v>
      </c>
      <c r="H51" s="160">
        <f>'Прил 6'!I34</f>
        <v>0</v>
      </c>
      <c r="I51" s="32">
        <f t="shared" si="0"/>
        <v>-428938.35</v>
      </c>
      <c r="J51" s="32">
        <f t="shared" si="1"/>
        <v>0</v>
      </c>
    </row>
    <row r="52" spans="1:11" ht="45" customHeight="1">
      <c r="A52" s="86" t="s">
        <v>291</v>
      </c>
      <c r="B52" s="83" t="s">
        <v>229</v>
      </c>
      <c r="C52" s="83" t="s">
        <v>264</v>
      </c>
      <c r="D52" s="83" t="s">
        <v>292</v>
      </c>
      <c r="E52" s="148"/>
      <c r="F52" s="82">
        <f>F53</f>
        <v>305800</v>
      </c>
      <c r="G52" s="82">
        <f t="shared" ref="G52:H54" si="10">G53</f>
        <v>305800</v>
      </c>
      <c r="H52" s="160">
        <f t="shared" si="10"/>
        <v>305800</v>
      </c>
      <c r="I52" s="32">
        <f t="shared" si="0"/>
        <v>0</v>
      </c>
      <c r="J52" s="32">
        <f t="shared" si="1"/>
        <v>0</v>
      </c>
    </row>
    <row r="53" spans="1:11" ht="54.4" customHeight="1">
      <c r="A53" s="86" t="s">
        <v>293</v>
      </c>
      <c r="B53" s="83" t="s">
        <v>229</v>
      </c>
      <c r="C53" s="83" t="s">
        <v>264</v>
      </c>
      <c r="D53" s="83" t="s">
        <v>294</v>
      </c>
      <c r="E53" s="148"/>
      <c r="F53" s="82">
        <f>F54</f>
        <v>305800</v>
      </c>
      <c r="G53" s="82">
        <f t="shared" si="10"/>
        <v>305800</v>
      </c>
      <c r="H53" s="160">
        <f t="shared" si="10"/>
        <v>305800</v>
      </c>
      <c r="I53" s="32">
        <f t="shared" si="0"/>
        <v>0</v>
      </c>
      <c r="J53" s="32">
        <f t="shared" si="1"/>
        <v>0</v>
      </c>
    </row>
    <row r="54" spans="1:11" ht="38.25" customHeight="1">
      <c r="A54" s="86" t="s">
        <v>295</v>
      </c>
      <c r="B54" s="83" t="s">
        <v>229</v>
      </c>
      <c r="C54" s="83" t="s">
        <v>264</v>
      </c>
      <c r="D54" s="83" t="s">
        <v>296</v>
      </c>
      <c r="E54" s="148"/>
      <c r="F54" s="82">
        <f>F55</f>
        <v>305800</v>
      </c>
      <c r="G54" s="82">
        <f t="shared" si="10"/>
        <v>305800</v>
      </c>
      <c r="H54" s="160">
        <f t="shared" si="10"/>
        <v>305800</v>
      </c>
      <c r="I54" s="32"/>
      <c r="J54" s="32">
        <f t="shared" si="1"/>
        <v>0</v>
      </c>
    </row>
    <row r="55" spans="1:11" ht="62.25" customHeight="1">
      <c r="A55" s="86" t="s">
        <v>239</v>
      </c>
      <c r="B55" s="83" t="s">
        <v>229</v>
      </c>
      <c r="C55" s="83" t="s">
        <v>264</v>
      </c>
      <c r="D55" s="83" t="s">
        <v>296</v>
      </c>
      <c r="E55" s="148">
        <v>100</v>
      </c>
      <c r="F55" s="82">
        <f>'Прил 6'!G38</f>
        <v>305800</v>
      </c>
      <c r="G55" s="82">
        <f>'Прил 6'!H38</f>
        <v>305800</v>
      </c>
      <c r="H55" s="160">
        <f>'Прил 6'!I38</f>
        <v>305800</v>
      </c>
      <c r="I55" s="32">
        <f>F54+F130+F134+F50+F20</f>
        <v>3028969.98</v>
      </c>
      <c r="J55" s="32">
        <f>G54+G130+G134+G50+G20</f>
        <v>2105880</v>
      </c>
      <c r="K55" s="32">
        <f>H54+H130+H134+H50+H20</f>
        <v>2233480</v>
      </c>
    </row>
    <row r="56" spans="1:11" ht="37.5">
      <c r="A56" s="162" t="s">
        <v>297</v>
      </c>
      <c r="B56" s="85" t="s">
        <v>229</v>
      </c>
      <c r="C56" s="85" t="s">
        <v>298</v>
      </c>
      <c r="D56" s="85"/>
      <c r="E56" s="85"/>
      <c r="F56" s="81">
        <f>F57+F63</f>
        <v>4273620.08</v>
      </c>
      <c r="G56" s="81">
        <f>G57+G63</f>
        <v>4273620.08</v>
      </c>
      <c r="H56" s="156">
        <f>H57+H63</f>
        <v>4273620.08</v>
      </c>
      <c r="I56" s="32">
        <f t="shared" si="0"/>
        <v>0</v>
      </c>
      <c r="J56" s="32">
        <f t="shared" si="1"/>
        <v>0</v>
      </c>
    </row>
    <row r="57" spans="1:11" ht="42.75" customHeight="1">
      <c r="A57" s="86" t="s">
        <v>299</v>
      </c>
      <c r="B57" s="83" t="s">
        <v>229</v>
      </c>
      <c r="C57" s="83" t="s">
        <v>298</v>
      </c>
      <c r="D57" s="83" t="s">
        <v>300</v>
      </c>
      <c r="E57" s="83"/>
      <c r="F57" s="82">
        <f>F58</f>
        <v>3967820.08</v>
      </c>
      <c r="G57" s="82">
        <f t="shared" ref="G57:H59" si="11">G58</f>
        <v>3967820.08</v>
      </c>
      <c r="H57" s="160">
        <f t="shared" si="11"/>
        <v>3967820.08</v>
      </c>
      <c r="I57" s="32">
        <f t="shared" si="0"/>
        <v>0</v>
      </c>
      <c r="J57" s="32">
        <f t="shared" si="1"/>
        <v>0</v>
      </c>
    </row>
    <row r="58" spans="1:11" ht="39.4" customHeight="1">
      <c r="A58" s="86" t="s">
        <v>301</v>
      </c>
      <c r="B58" s="83" t="s">
        <v>229</v>
      </c>
      <c r="C58" s="83" t="s">
        <v>298</v>
      </c>
      <c r="D58" s="83" t="s">
        <v>302</v>
      </c>
      <c r="E58" s="83"/>
      <c r="F58" s="82">
        <f>F59</f>
        <v>3967820.08</v>
      </c>
      <c r="G58" s="82">
        <f t="shared" si="11"/>
        <v>3967820.08</v>
      </c>
      <c r="H58" s="160">
        <f t="shared" si="11"/>
        <v>3967820.08</v>
      </c>
      <c r="I58" s="32">
        <f t="shared" si="0"/>
        <v>0</v>
      </c>
      <c r="J58" s="32">
        <f t="shared" si="1"/>
        <v>0</v>
      </c>
    </row>
    <row r="59" spans="1:11" ht="42.6" customHeight="1">
      <c r="A59" s="86" t="s">
        <v>303</v>
      </c>
      <c r="B59" s="83" t="s">
        <v>229</v>
      </c>
      <c r="C59" s="83" t="s">
        <v>298</v>
      </c>
      <c r="D59" s="83" t="s">
        <v>304</v>
      </c>
      <c r="E59" s="83"/>
      <c r="F59" s="82">
        <f>F60</f>
        <v>3967820.08</v>
      </c>
      <c r="G59" s="82">
        <f t="shared" si="11"/>
        <v>3967820.08</v>
      </c>
      <c r="H59" s="160">
        <f t="shared" si="11"/>
        <v>3967820.08</v>
      </c>
      <c r="I59" s="32">
        <f t="shared" si="0"/>
        <v>0</v>
      </c>
      <c r="J59" s="32">
        <f t="shared" si="1"/>
        <v>0</v>
      </c>
    </row>
    <row r="60" spans="1:11" ht="40.5" customHeight="1">
      <c r="A60" s="86" t="s">
        <v>237</v>
      </c>
      <c r="B60" s="83" t="s">
        <v>229</v>
      </c>
      <c r="C60" s="83" t="s">
        <v>298</v>
      </c>
      <c r="D60" s="83" t="s">
        <v>305</v>
      </c>
      <c r="E60" s="83"/>
      <c r="F60" s="82">
        <f>F61+F62</f>
        <v>3967820.08</v>
      </c>
      <c r="G60" s="82">
        <f>G61+G62</f>
        <v>3967820.08</v>
      </c>
      <c r="H60" s="160">
        <f>H61+H62</f>
        <v>3967820.08</v>
      </c>
      <c r="I60" s="32">
        <f t="shared" si="0"/>
        <v>0</v>
      </c>
      <c r="J60" s="32">
        <f t="shared" si="1"/>
        <v>0</v>
      </c>
    </row>
    <row r="61" spans="1:11" ht="57.6" customHeight="1">
      <c r="A61" s="86" t="s">
        <v>239</v>
      </c>
      <c r="B61" s="83" t="s">
        <v>229</v>
      </c>
      <c r="C61" s="83" t="s">
        <v>298</v>
      </c>
      <c r="D61" s="83" t="s">
        <v>305</v>
      </c>
      <c r="E61" s="83" t="s">
        <v>247</v>
      </c>
      <c r="F61" s="82">
        <f>'Прил 6'!G302</f>
        <v>3876632.08</v>
      </c>
      <c r="G61" s="82">
        <f>'Прил 6'!H302</f>
        <v>3876632.08</v>
      </c>
      <c r="H61" s="160">
        <f>'Прил 6'!I302</f>
        <v>3876632.08</v>
      </c>
      <c r="I61" s="32">
        <f t="shared" si="0"/>
        <v>0</v>
      </c>
      <c r="J61" s="32">
        <f t="shared" si="1"/>
        <v>0</v>
      </c>
    </row>
    <row r="62" spans="1:11" ht="41.65" customHeight="1">
      <c r="A62" s="86" t="s">
        <v>275</v>
      </c>
      <c r="B62" s="83" t="s">
        <v>229</v>
      </c>
      <c r="C62" s="83" t="s">
        <v>298</v>
      </c>
      <c r="D62" s="83" t="s">
        <v>305</v>
      </c>
      <c r="E62" s="83" t="s">
        <v>306</v>
      </c>
      <c r="F62" s="82">
        <f>'Прил 6'!G303</f>
        <v>91188</v>
      </c>
      <c r="G62" s="82">
        <f>'Прил 6'!H303</f>
        <v>91188</v>
      </c>
      <c r="H62" s="160">
        <f>'Прил 6'!I303</f>
        <v>91188</v>
      </c>
      <c r="I62" s="32">
        <f t="shared" si="0"/>
        <v>0</v>
      </c>
      <c r="J62" s="32">
        <f t="shared" si="1"/>
        <v>0</v>
      </c>
    </row>
    <row r="63" spans="1:11" ht="42.6" customHeight="1">
      <c r="A63" s="86" t="s">
        <v>307</v>
      </c>
      <c r="B63" s="83" t="s">
        <v>229</v>
      </c>
      <c r="C63" s="83" t="s">
        <v>298</v>
      </c>
      <c r="D63" s="83" t="s">
        <v>308</v>
      </c>
      <c r="E63" s="148"/>
      <c r="F63" s="82">
        <f>F64</f>
        <v>305800</v>
      </c>
      <c r="G63" s="82">
        <f t="shared" ref="G63:H66" si="12">G64</f>
        <v>305800</v>
      </c>
      <c r="H63" s="160">
        <f t="shared" si="12"/>
        <v>305800</v>
      </c>
      <c r="I63" s="32">
        <f t="shared" si="0"/>
        <v>0</v>
      </c>
      <c r="J63" s="32">
        <f t="shared" si="1"/>
        <v>0</v>
      </c>
    </row>
    <row r="64" spans="1:11" ht="28.7" customHeight="1">
      <c r="A64" s="86" t="s">
        <v>309</v>
      </c>
      <c r="B64" s="83" t="s">
        <v>229</v>
      </c>
      <c r="C64" s="83" t="s">
        <v>298</v>
      </c>
      <c r="D64" s="83" t="s">
        <v>310</v>
      </c>
      <c r="E64" s="148"/>
      <c r="F64" s="82">
        <f>F65</f>
        <v>305800</v>
      </c>
      <c r="G64" s="82">
        <f t="shared" si="12"/>
        <v>305800</v>
      </c>
      <c r="H64" s="160">
        <f t="shared" si="12"/>
        <v>305800</v>
      </c>
      <c r="I64" s="32">
        <f t="shared" si="0"/>
        <v>0</v>
      </c>
      <c r="J64" s="32">
        <f t="shared" si="1"/>
        <v>0</v>
      </c>
    </row>
    <row r="65" spans="1:10" ht="41.65" customHeight="1">
      <c r="A65" s="164" t="s">
        <v>311</v>
      </c>
      <c r="B65" s="83" t="s">
        <v>229</v>
      </c>
      <c r="C65" s="83" t="s">
        <v>298</v>
      </c>
      <c r="D65" s="83" t="s">
        <v>312</v>
      </c>
      <c r="E65" s="148"/>
      <c r="F65" s="82">
        <f>F66</f>
        <v>305800</v>
      </c>
      <c r="G65" s="82">
        <f t="shared" si="12"/>
        <v>305800</v>
      </c>
      <c r="H65" s="160">
        <f t="shared" si="12"/>
        <v>305800</v>
      </c>
      <c r="I65" s="32">
        <f t="shared" si="0"/>
        <v>0</v>
      </c>
      <c r="J65" s="32">
        <f t="shared" si="1"/>
        <v>0</v>
      </c>
    </row>
    <row r="66" spans="1:10" ht="39.4" customHeight="1">
      <c r="A66" s="86" t="s">
        <v>313</v>
      </c>
      <c r="B66" s="83" t="s">
        <v>229</v>
      </c>
      <c r="C66" s="83" t="s">
        <v>298</v>
      </c>
      <c r="D66" s="83" t="s">
        <v>314</v>
      </c>
      <c r="E66" s="148"/>
      <c r="F66" s="82">
        <f>F67</f>
        <v>305800</v>
      </c>
      <c r="G66" s="82">
        <f t="shared" si="12"/>
        <v>305800</v>
      </c>
      <c r="H66" s="160">
        <f t="shared" si="12"/>
        <v>305800</v>
      </c>
      <c r="I66" s="32">
        <f t="shared" si="0"/>
        <v>0</v>
      </c>
      <c r="J66" s="32">
        <f t="shared" si="1"/>
        <v>0</v>
      </c>
    </row>
    <row r="67" spans="1:10" ht="59.65" customHeight="1">
      <c r="A67" s="86" t="s">
        <v>239</v>
      </c>
      <c r="B67" s="83" t="s">
        <v>229</v>
      </c>
      <c r="C67" s="83" t="s">
        <v>298</v>
      </c>
      <c r="D67" s="83" t="s">
        <v>314</v>
      </c>
      <c r="E67" s="148">
        <v>100</v>
      </c>
      <c r="F67" s="82">
        <f>'Прил 6'!G308</f>
        <v>305800</v>
      </c>
      <c r="G67" s="82">
        <f>'Прил 6'!H308</f>
        <v>305800</v>
      </c>
      <c r="H67" s="160">
        <f>'Прил 6'!I308</f>
        <v>305800</v>
      </c>
      <c r="I67" s="32">
        <f t="shared" si="0"/>
        <v>0</v>
      </c>
      <c r="J67" s="32">
        <f t="shared" si="1"/>
        <v>0</v>
      </c>
    </row>
    <row r="68" spans="1:10" ht="26.25" customHeight="1">
      <c r="A68" s="162" t="s">
        <v>315</v>
      </c>
      <c r="B68" s="85" t="s">
        <v>229</v>
      </c>
      <c r="C68" s="85" t="s">
        <v>316</v>
      </c>
      <c r="D68" s="85"/>
      <c r="E68" s="85"/>
      <c r="F68" s="81">
        <f>F69+F85+F99+F110+F121+F128+F136</f>
        <v>64858782.409999996</v>
      </c>
      <c r="G68" s="81">
        <f>G69+G85+G99+G110+G121+G128+G136</f>
        <v>71962501.870000005</v>
      </c>
      <c r="H68" s="156">
        <f>H69+H85+H99+H110+H121+H128+H136</f>
        <v>71509220.640000001</v>
      </c>
      <c r="I68" s="32">
        <f t="shared" si="0"/>
        <v>7103719.4600000083</v>
      </c>
      <c r="J68" s="32">
        <f t="shared" si="1"/>
        <v>-453281.23000000417</v>
      </c>
    </row>
    <row r="69" spans="1:10" ht="46.9" customHeight="1">
      <c r="A69" s="164" t="s">
        <v>317</v>
      </c>
      <c r="B69" s="83" t="s">
        <v>229</v>
      </c>
      <c r="C69" s="83" t="s">
        <v>316</v>
      </c>
      <c r="D69" s="83" t="s">
        <v>318</v>
      </c>
      <c r="E69" s="83"/>
      <c r="F69" s="82">
        <f>F70+F76+F80</f>
        <v>1552233</v>
      </c>
      <c r="G69" s="82">
        <f>G70+G76+G80</f>
        <v>1552233</v>
      </c>
      <c r="H69" s="160">
        <f>H70+H76+H80</f>
        <v>1552233</v>
      </c>
      <c r="I69" s="32">
        <f t="shared" si="0"/>
        <v>0</v>
      </c>
      <c r="J69" s="32">
        <f t="shared" si="1"/>
        <v>0</v>
      </c>
    </row>
    <row r="70" spans="1:10" ht="38.450000000000003" customHeight="1">
      <c r="A70" s="164" t="s">
        <v>278</v>
      </c>
      <c r="B70" s="83" t="s">
        <v>229</v>
      </c>
      <c r="C70" s="83" t="s">
        <v>316</v>
      </c>
      <c r="D70" s="83" t="s">
        <v>319</v>
      </c>
      <c r="E70" s="83"/>
      <c r="F70" s="82">
        <f>F71</f>
        <v>194033</v>
      </c>
      <c r="G70" s="82">
        <f>G71</f>
        <v>194033</v>
      </c>
      <c r="H70" s="160">
        <f>H71</f>
        <v>194033</v>
      </c>
      <c r="I70" s="32">
        <f t="shared" si="0"/>
        <v>0</v>
      </c>
      <c r="J70" s="32">
        <f t="shared" si="1"/>
        <v>0</v>
      </c>
    </row>
    <row r="71" spans="1:10" ht="63" customHeight="1">
      <c r="A71" s="164" t="s">
        <v>320</v>
      </c>
      <c r="B71" s="83" t="s">
        <v>229</v>
      </c>
      <c r="C71" s="83" t="s">
        <v>316</v>
      </c>
      <c r="D71" s="83" t="s">
        <v>321</v>
      </c>
      <c r="E71" s="83"/>
      <c r="F71" s="82">
        <f>F72+F74</f>
        <v>194033</v>
      </c>
      <c r="G71" s="82">
        <f>G72+G74</f>
        <v>194033</v>
      </c>
      <c r="H71" s="160">
        <f>H72+H74</f>
        <v>194033</v>
      </c>
      <c r="I71" s="32">
        <f t="shared" ref="I71:I143" si="13">G71-F71</f>
        <v>0</v>
      </c>
      <c r="J71" s="32">
        <f t="shared" ref="J71:J143" si="14">H71-G71</f>
        <v>0</v>
      </c>
    </row>
    <row r="72" spans="1:10" ht="44.85" customHeight="1">
      <c r="A72" s="164" t="s">
        <v>322</v>
      </c>
      <c r="B72" s="83" t="s">
        <v>229</v>
      </c>
      <c r="C72" s="83" t="s">
        <v>316</v>
      </c>
      <c r="D72" s="83" t="s">
        <v>323</v>
      </c>
      <c r="E72" s="83"/>
      <c r="F72" s="82">
        <f>F73</f>
        <v>124300</v>
      </c>
      <c r="G72" s="82">
        <f>G73</f>
        <v>124300</v>
      </c>
      <c r="H72" s="160">
        <f>H73</f>
        <v>124300</v>
      </c>
      <c r="I72" s="32">
        <f t="shared" si="13"/>
        <v>0</v>
      </c>
      <c r="J72" s="32">
        <f t="shared" si="14"/>
        <v>0</v>
      </c>
    </row>
    <row r="73" spans="1:10" ht="42.6" customHeight="1">
      <c r="A73" s="86" t="s">
        <v>324</v>
      </c>
      <c r="B73" s="83" t="s">
        <v>229</v>
      </c>
      <c r="C73" s="83" t="s">
        <v>316</v>
      </c>
      <c r="D73" s="83" t="s">
        <v>323</v>
      </c>
      <c r="E73" s="83" t="s">
        <v>325</v>
      </c>
      <c r="F73" s="82">
        <f>'Прил 6'!G224</f>
        <v>124300</v>
      </c>
      <c r="G73" s="82">
        <f>'Прил 6'!H224</f>
        <v>124300</v>
      </c>
      <c r="H73" s="160">
        <f>'Прил 6'!I224</f>
        <v>124300</v>
      </c>
      <c r="I73" s="32">
        <f t="shared" si="13"/>
        <v>0</v>
      </c>
      <c r="J73" s="32">
        <f t="shared" si="14"/>
        <v>0</v>
      </c>
    </row>
    <row r="74" spans="1:10" ht="26.25" customHeight="1">
      <c r="A74" s="164" t="s">
        <v>326</v>
      </c>
      <c r="B74" s="83" t="s">
        <v>229</v>
      </c>
      <c r="C74" s="83" t="s">
        <v>316</v>
      </c>
      <c r="D74" s="83" t="s">
        <v>327</v>
      </c>
      <c r="E74" s="83"/>
      <c r="F74" s="82">
        <f>F75</f>
        <v>69733</v>
      </c>
      <c r="G74" s="82">
        <f>G75</f>
        <v>69733</v>
      </c>
      <c r="H74" s="160">
        <f>H75</f>
        <v>69733</v>
      </c>
      <c r="I74" s="32">
        <f t="shared" si="13"/>
        <v>0</v>
      </c>
      <c r="J74" s="32">
        <f t="shared" si="14"/>
        <v>0</v>
      </c>
    </row>
    <row r="75" spans="1:10" ht="46.9" customHeight="1">
      <c r="A75" s="86" t="s">
        <v>324</v>
      </c>
      <c r="B75" s="83" t="s">
        <v>229</v>
      </c>
      <c r="C75" s="83" t="s">
        <v>316</v>
      </c>
      <c r="D75" s="83" t="s">
        <v>327</v>
      </c>
      <c r="E75" s="83" t="s">
        <v>325</v>
      </c>
      <c r="F75" s="82">
        <f>'Прил 6'!G226</f>
        <v>69733</v>
      </c>
      <c r="G75" s="82">
        <f>'Прил 6'!H226</f>
        <v>69733</v>
      </c>
      <c r="H75" s="160">
        <f>'Прил 6'!I226</f>
        <v>69733</v>
      </c>
      <c r="I75" s="32">
        <f t="shared" si="13"/>
        <v>0</v>
      </c>
      <c r="J75" s="32">
        <f t="shared" si="14"/>
        <v>0</v>
      </c>
    </row>
    <row r="76" spans="1:10" ht="38.450000000000003" customHeight="1">
      <c r="A76" s="86" t="s">
        <v>328</v>
      </c>
      <c r="B76" s="83" t="s">
        <v>229</v>
      </c>
      <c r="C76" s="83" t="s">
        <v>316</v>
      </c>
      <c r="D76" s="83" t="s">
        <v>329</v>
      </c>
      <c r="E76" s="83"/>
      <c r="F76" s="82">
        <f>F77</f>
        <v>135000</v>
      </c>
      <c r="G76" s="82">
        <f t="shared" ref="G76:H78" si="15">G77</f>
        <v>135000</v>
      </c>
      <c r="H76" s="160">
        <f t="shared" si="15"/>
        <v>135000</v>
      </c>
      <c r="I76" s="32">
        <f t="shared" si="13"/>
        <v>0</v>
      </c>
      <c r="J76" s="32">
        <f t="shared" si="14"/>
        <v>0</v>
      </c>
    </row>
    <row r="77" spans="1:10" ht="46.9" customHeight="1">
      <c r="A77" s="86" t="s">
        <v>330</v>
      </c>
      <c r="B77" s="83" t="s">
        <v>229</v>
      </c>
      <c r="C77" s="83" t="s">
        <v>316</v>
      </c>
      <c r="D77" s="83" t="s">
        <v>331</v>
      </c>
      <c r="E77" s="83"/>
      <c r="F77" s="82">
        <f>F78</f>
        <v>135000</v>
      </c>
      <c r="G77" s="82">
        <f t="shared" si="15"/>
        <v>135000</v>
      </c>
      <c r="H77" s="160">
        <f t="shared" si="15"/>
        <v>135000</v>
      </c>
      <c r="I77" s="32">
        <f t="shared" si="13"/>
        <v>0</v>
      </c>
      <c r="J77" s="32">
        <f t="shared" si="14"/>
        <v>0</v>
      </c>
    </row>
    <row r="78" spans="1:10" ht="30.95" customHeight="1">
      <c r="A78" s="86" t="s">
        <v>332</v>
      </c>
      <c r="B78" s="83" t="s">
        <v>229</v>
      </c>
      <c r="C78" s="83" t="s">
        <v>316</v>
      </c>
      <c r="D78" s="83" t="s">
        <v>333</v>
      </c>
      <c r="E78" s="83"/>
      <c r="F78" s="82">
        <f>F79</f>
        <v>135000</v>
      </c>
      <c r="G78" s="82">
        <f t="shared" si="15"/>
        <v>135000</v>
      </c>
      <c r="H78" s="160">
        <f t="shared" si="15"/>
        <v>135000</v>
      </c>
      <c r="I78" s="32">
        <f t="shared" si="13"/>
        <v>0</v>
      </c>
      <c r="J78" s="32">
        <f t="shared" si="14"/>
        <v>0</v>
      </c>
    </row>
    <row r="79" spans="1:10" ht="39.4" customHeight="1">
      <c r="A79" s="86" t="s">
        <v>275</v>
      </c>
      <c r="B79" s="83" t="s">
        <v>229</v>
      </c>
      <c r="C79" s="83" t="s">
        <v>316</v>
      </c>
      <c r="D79" s="83" t="s">
        <v>333</v>
      </c>
      <c r="E79" s="83" t="s">
        <v>306</v>
      </c>
      <c r="F79" s="82">
        <f>'Прил 6'!G230</f>
        <v>135000</v>
      </c>
      <c r="G79" s="82">
        <f>'Прил 6'!H230</f>
        <v>135000</v>
      </c>
      <c r="H79" s="160">
        <f>'Прил 6'!I230</f>
        <v>135000</v>
      </c>
      <c r="I79" s="32">
        <f t="shared" si="13"/>
        <v>0</v>
      </c>
      <c r="J79" s="32">
        <f t="shared" si="14"/>
        <v>0</v>
      </c>
    </row>
    <row r="80" spans="1:10" ht="39.4" customHeight="1">
      <c r="A80" s="164" t="s">
        <v>334</v>
      </c>
      <c r="B80" s="83" t="s">
        <v>229</v>
      </c>
      <c r="C80" s="83" t="s">
        <v>316</v>
      </c>
      <c r="D80" s="83" t="s">
        <v>335</v>
      </c>
      <c r="E80" s="83"/>
      <c r="F80" s="82">
        <f t="shared" ref="F80:H81" si="16">F81</f>
        <v>1223200</v>
      </c>
      <c r="G80" s="82">
        <f t="shared" si="16"/>
        <v>1223200</v>
      </c>
      <c r="H80" s="160">
        <f t="shared" si="16"/>
        <v>1223200</v>
      </c>
      <c r="I80" s="32">
        <f t="shared" si="13"/>
        <v>0</v>
      </c>
      <c r="J80" s="32">
        <f t="shared" si="14"/>
        <v>0</v>
      </c>
    </row>
    <row r="81" spans="1:10" ht="59.65" customHeight="1">
      <c r="A81" s="165" t="s">
        <v>336</v>
      </c>
      <c r="B81" s="83" t="s">
        <v>229</v>
      </c>
      <c r="C81" s="83" t="s">
        <v>316</v>
      </c>
      <c r="D81" s="83" t="s">
        <v>337</v>
      </c>
      <c r="E81" s="83"/>
      <c r="F81" s="82">
        <f t="shared" si="16"/>
        <v>1223200</v>
      </c>
      <c r="G81" s="82">
        <f t="shared" si="16"/>
        <v>1223200</v>
      </c>
      <c r="H81" s="160">
        <f t="shared" si="16"/>
        <v>1223200</v>
      </c>
      <c r="I81" s="32">
        <f t="shared" si="13"/>
        <v>0</v>
      </c>
      <c r="J81" s="32">
        <f t="shared" si="14"/>
        <v>0</v>
      </c>
    </row>
    <row r="82" spans="1:10" ht="56.45" customHeight="1">
      <c r="A82" s="164" t="s">
        <v>338</v>
      </c>
      <c r="B82" s="83" t="s">
        <v>229</v>
      </c>
      <c r="C82" s="83" t="s">
        <v>316</v>
      </c>
      <c r="D82" s="83" t="s">
        <v>339</v>
      </c>
      <c r="E82" s="83"/>
      <c r="F82" s="82">
        <f>F83+F84</f>
        <v>1223200</v>
      </c>
      <c r="G82" s="82">
        <f>G83+G84</f>
        <v>1223200</v>
      </c>
      <c r="H82" s="160">
        <f>H83+H84</f>
        <v>1223200</v>
      </c>
      <c r="I82" s="32">
        <f t="shared" si="13"/>
        <v>0</v>
      </c>
      <c r="J82" s="32">
        <f t="shared" si="14"/>
        <v>0</v>
      </c>
    </row>
    <row r="83" spans="1:10" ht="65.099999999999994" customHeight="1">
      <c r="A83" s="86" t="s">
        <v>239</v>
      </c>
      <c r="B83" s="83" t="s">
        <v>229</v>
      </c>
      <c r="C83" s="83" t="s">
        <v>316</v>
      </c>
      <c r="D83" s="83" t="s">
        <v>339</v>
      </c>
      <c r="E83" s="83" t="s">
        <v>247</v>
      </c>
      <c r="F83" s="82">
        <f>'Прил 6'!G286</f>
        <v>1108548</v>
      </c>
      <c r="G83" s="82">
        <f>'Прил 6'!H286</f>
        <v>1108548</v>
      </c>
      <c r="H83" s="160">
        <f>'Прил 6'!I286</f>
        <v>1108548</v>
      </c>
      <c r="I83" s="32">
        <f t="shared" si="13"/>
        <v>0</v>
      </c>
      <c r="J83" s="32">
        <f t="shared" si="14"/>
        <v>0</v>
      </c>
    </row>
    <row r="84" spans="1:10" ht="37.5">
      <c r="A84" s="86" t="s">
        <v>275</v>
      </c>
      <c r="B84" s="83" t="s">
        <v>229</v>
      </c>
      <c r="C84" s="83" t="s">
        <v>316</v>
      </c>
      <c r="D84" s="83" t="s">
        <v>339</v>
      </c>
      <c r="E84" s="83" t="s">
        <v>306</v>
      </c>
      <c r="F84" s="82">
        <f>'Прил 6'!G287</f>
        <v>114652</v>
      </c>
      <c r="G84" s="82">
        <f>'Прил 6'!H287</f>
        <v>114652</v>
      </c>
      <c r="H84" s="160">
        <f>'Прил 6'!I287</f>
        <v>114652</v>
      </c>
      <c r="I84" s="32"/>
      <c r="J84" s="32"/>
    </row>
    <row r="85" spans="1:10" ht="46.5" customHeight="1">
      <c r="A85" s="86" t="s">
        <v>712</v>
      </c>
      <c r="B85" s="83" t="s">
        <v>229</v>
      </c>
      <c r="C85" s="83" t="s">
        <v>316</v>
      </c>
      <c r="D85" s="83" t="s">
        <v>340</v>
      </c>
      <c r="E85" s="83"/>
      <c r="F85" s="82">
        <f>F86</f>
        <v>2914765.9</v>
      </c>
      <c r="G85" s="82">
        <f>G86</f>
        <v>3272000</v>
      </c>
      <c r="H85" s="160">
        <f>H86</f>
        <v>2997000</v>
      </c>
      <c r="I85" s="32">
        <f t="shared" si="13"/>
        <v>357234.10000000009</v>
      </c>
      <c r="J85" s="32">
        <f t="shared" si="14"/>
        <v>-275000</v>
      </c>
    </row>
    <row r="86" spans="1:10" ht="40.5" customHeight="1">
      <c r="A86" s="86" t="s">
        <v>341</v>
      </c>
      <c r="B86" s="83" t="s">
        <v>229</v>
      </c>
      <c r="C86" s="83" t="s">
        <v>316</v>
      </c>
      <c r="D86" s="83" t="s">
        <v>342</v>
      </c>
      <c r="E86" s="83"/>
      <c r="F86" s="82">
        <f>F87+F90+F93+F96</f>
        <v>2914765.9</v>
      </c>
      <c r="G86" s="82">
        <f>G87+G90+G93+G96</f>
        <v>3272000</v>
      </c>
      <c r="H86" s="160">
        <f>H87+H90+H93+H96</f>
        <v>2997000</v>
      </c>
      <c r="I86" s="32">
        <f t="shared" si="13"/>
        <v>357234.10000000009</v>
      </c>
      <c r="J86" s="32">
        <f t="shared" si="14"/>
        <v>-275000</v>
      </c>
    </row>
    <row r="87" spans="1:10" ht="104.25" customHeight="1">
      <c r="A87" s="86" t="s">
        <v>343</v>
      </c>
      <c r="B87" s="83" t="s">
        <v>229</v>
      </c>
      <c r="C87" s="83" t="s">
        <v>316</v>
      </c>
      <c r="D87" s="83" t="s">
        <v>344</v>
      </c>
      <c r="E87" s="83"/>
      <c r="F87" s="82">
        <f t="shared" ref="F87:H88" si="17">F88</f>
        <v>1489765.9</v>
      </c>
      <c r="G87" s="82">
        <f t="shared" si="17"/>
        <v>1260000</v>
      </c>
      <c r="H87" s="160">
        <f t="shared" si="17"/>
        <v>1035000</v>
      </c>
      <c r="I87" s="32">
        <f t="shared" si="13"/>
        <v>-229765.89999999991</v>
      </c>
      <c r="J87" s="32">
        <f t="shared" si="14"/>
        <v>-225000</v>
      </c>
    </row>
    <row r="88" spans="1:10" ht="30.95" customHeight="1">
      <c r="A88" s="86" t="s">
        <v>345</v>
      </c>
      <c r="B88" s="83" t="s">
        <v>229</v>
      </c>
      <c r="C88" s="83" t="s">
        <v>316</v>
      </c>
      <c r="D88" s="83" t="s">
        <v>346</v>
      </c>
      <c r="E88" s="83"/>
      <c r="F88" s="82">
        <f t="shared" si="17"/>
        <v>1489765.9</v>
      </c>
      <c r="G88" s="82">
        <f t="shared" si="17"/>
        <v>1260000</v>
      </c>
      <c r="H88" s="160">
        <f t="shared" si="17"/>
        <v>1035000</v>
      </c>
      <c r="I88" s="32">
        <f t="shared" si="13"/>
        <v>-229765.89999999991</v>
      </c>
      <c r="J88" s="32">
        <f t="shared" si="14"/>
        <v>-225000</v>
      </c>
    </row>
    <row r="89" spans="1:10" ht="48" customHeight="1">
      <c r="A89" s="86" t="s">
        <v>275</v>
      </c>
      <c r="B89" s="83" t="s">
        <v>229</v>
      </c>
      <c r="C89" s="83" t="s">
        <v>316</v>
      </c>
      <c r="D89" s="83" t="s">
        <v>346</v>
      </c>
      <c r="E89" s="83" t="s">
        <v>306</v>
      </c>
      <c r="F89" s="82">
        <f>'Прил 6'!G44</f>
        <v>1489765.9</v>
      </c>
      <c r="G89" s="82">
        <f>'Прил 6'!H44</f>
        <v>1260000</v>
      </c>
      <c r="H89" s="160">
        <f>'Прил 6'!I44</f>
        <v>1035000</v>
      </c>
      <c r="I89" s="32">
        <f t="shared" si="13"/>
        <v>-229765.89999999991</v>
      </c>
      <c r="J89" s="32">
        <f t="shared" si="14"/>
        <v>-225000</v>
      </c>
    </row>
    <row r="90" spans="1:10" ht="75">
      <c r="A90" s="86" t="s">
        <v>347</v>
      </c>
      <c r="B90" s="83" t="s">
        <v>229</v>
      </c>
      <c r="C90" s="83" t="s">
        <v>316</v>
      </c>
      <c r="D90" s="83" t="s">
        <v>348</v>
      </c>
      <c r="E90" s="83"/>
      <c r="F90" s="82">
        <f t="shared" ref="F90:H91" si="18">F91</f>
        <v>1000000</v>
      </c>
      <c r="G90" s="82">
        <f t="shared" si="18"/>
        <v>1462000</v>
      </c>
      <c r="H90" s="160">
        <f t="shared" si="18"/>
        <v>1462000</v>
      </c>
      <c r="I90" s="32">
        <f t="shared" si="13"/>
        <v>462000</v>
      </c>
      <c r="J90" s="32">
        <f t="shared" si="14"/>
        <v>0</v>
      </c>
    </row>
    <row r="91" spans="1:10" ht="18.75">
      <c r="A91" s="86" t="s">
        <v>345</v>
      </c>
      <c r="B91" s="83" t="s">
        <v>229</v>
      </c>
      <c r="C91" s="83" t="s">
        <v>316</v>
      </c>
      <c r="D91" s="83" t="s">
        <v>349</v>
      </c>
      <c r="E91" s="83"/>
      <c r="F91" s="82">
        <f t="shared" si="18"/>
        <v>1000000</v>
      </c>
      <c r="G91" s="82">
        <f t="shared" si="18"/>
        <v>1462000</v>
      </c>
      <c r="H91" s="160">
        <f t="shared" si="18"/>
        <v>1462000</v>
      </c>
      <c r="I91" s="32">
        <f t="shared" si="13"/>
        <v>462000</v>
      </c>
      <c r="J91" s="32">
        <f t="shared" si="14"/>
        <v>0</v>
      </c>
    </row>
    <row r="92" spans="1:10" ht="37.5">
      <c r="A92" s="86" t="s">
        <v>275</v>
      </c>
      <c r="B92" s="83" t="s">
        <v>229</v>
      </c>
      <c r="C92" s="83" t="s">
        <v>316</v>
      </c>
      <c r="D92" s="83" t="s">
        <v>349</v>
      </c>
      <c r="E92" s="83" t="s">
        <v>306</v>
      </c>
      <c r="F92" s="82">
        <f>'Прил 6'!G47</f>
        <v>1000000</v>
      </c>
      <c r="G92" s="82">
        <f>'Прил 6'!H47</f>
        <v>1462000</v>
      </c>
      <c r="H92" s="160">
        <f>'Прил 6'!I47</f>
        <v>1462000</v>
      </c>
      <c r="I92" s="32">
        <f t="shared" si="13"/>
        <v>462000</v>
      </c>
      <c r="J92" s="32">
        <f t="shared" si="14"/>
        <v>0</v>
      </c>
    </row>
    <row r="93" spans="1:10" ht="37.5">
      <c r="A93" s="86" t="s">
        <v>350</v>
      </c>
      <c r="B93" s="83" t="s">
        <v>229</v>
      </c>
      <c r="C93" s="83" t="s">
        <v>316</v>
      </c>
      <c r="D93" s="83" t="s">
        <v>351</v>
      </c>
      <c r="E93" s="83"/>
      <c r="F93" s="82">
        <f t="shared" ref="F93:H94" si="19">F94</f>
        <v>75000</v>
      </c>
      <c r="G93" s="82">
        <f t="shared" si="19"/>
        <v>150000</v>
      </c>
      <c r="H93" s="160">
        <f t="shared" si="19"/>
        <v>150000</v>
      </c>
      <c r="I93" s="32">
        <f t="shared" si="13"/>
        <v>75000</v>
      </c>
      <c r="J93" s="32">
        <f t="shared" si="14"/>
        <v>0</v>
      </c>
    </row>
    <row r="94" spans="1:10" ht="18.75">
      <c r="A94" s="86" t="s">
        <v>345</v>
      </c>
      <c r="B94" s="83" t="s">
        <v>229</v>
      </c>
      <c r="C94" s="83" t="s">
        <v>316</v>
      </c>
      <c r="D94" s="83" t="s">
        <v>352</v>
      </c>
      <c r="E94" s="83"/>
      <c r="F94" s="82">
        <f t="shared" si="19"/>
        <v>75000</v>
      </c>
      <c r="G94" s="82">
        <f t="shared" si="19"/>
        <v>150000</v>
      </c>
      <c r="H94" s="160">
        <f t="shared" si="19"/>
        <v>150000</v>
      </c>
      <c r="I94" s="32">
        <f t="shared" si="13"/>
        <v>75000</v>
      </c>
      <c r="J94" s="32">
        <f t="shared" si="14"/>
        <v>0</v>
      </c>
    </row>
    <row r="95" spans="1:10" ht="37.5">
      <c r="A95" s="86" t="s">
        <v>275</v>
      </c>
      <c r="B95" s="83" t="s">
        <v>229</v>
      </c>
      <c r="C95" s="83" t="s">
        <v>316</v>
      </c>
      <c r="D95" s="83" t="s">
        <v>352</v>
      </c>
      <c r="E95" s="83" t="s">
        <v>306</v>
      </c>
      <c r="F95" s="82">
        <f>'Прил 6'!G50</f>
        <v>75000</v>
      </c>
      <c r="G95" s="82">
        <f>'Прил 6'!H50</f>
        <v>150000</v>
      </c>
      <c r="H95" s="160">
        <f>'Прил 6'!I50</f>
        <v>150000</v>
      </c>
      <c r="I95" s="32">
        <f t="shared" si="13"/>
        <v>75000</v>
      </c>
      <c r="J95" s="32">
        <f t="shared" si="14"/>
        <v>0</v>
      </c>
    </row>
    <row r="96" spans="1:10" ht="93.75">
      <c r="A96" s="86" t="s">
        <v>353</v>
      </c>
      <c r="B96" s="83" t="s">
        <v>229</v>
      </c>
      <c r="C96" s="83" t="s">
        <v>316</v>
      </c>
      <c r="D96" s="83" t="s">
        <v>354</v>
      </c>
      <c r="E96" s="83"/>
      <c r="F96" s="82">
        <f t="shared" ref="F96:H97" si="20">F97</f>
        <v>350000</v>
      </c>
      <c r="G96" s="82">
        <f t="shared" si="20"/>
        <v>400000</v>
      </c>
      <c r="H96" s="160">
        <f t="shared" si="20"/>
        <v>350000</v>
      </c>
      <c r="I96" s="32">
        <f t="shared" si="13"/>
        <v>50000</v>
      </c>
      <c r="J96" s="32">
        <f t="shared" si="14"/>
        <v>-50000</v>
      </c>
    </row>
    <row r="97" spans="1:10" ht="18.75">
      <c r="A97" s="86" t="s">
        <v>355</v>
      </c>
      <c r="B97" s="83" t="s">
        <v>229</v>
      </c>
      <c r="C97" s="83" t="s">
        <v>316</v>
      </c>
      <c r="D97" s="83" t="s">
        <v>356</v>
      </c>
      <c r="E97" s="83"/>
      <c r="F97" s="82">
        <f t="shared" si="20"/>
        <v>350000</v>
      </c>
      <c r="G97" s="82">
        <f t="shared" si="20"/>
        <v>400000</v>
      </c>
      <c r="H97" s="160">
        <f t="shared" si="20"/>
        <v>350000</v>
      </c>
      <c r="I97" s="32">
        <f t="shared" si="13"/>
        <v>50000</v>
      </c>
      <c r="J97" s="32">
        <f t="shared" si="14"/>
        <v>-50000</v>
      </c>
    </row>
    <row r="98" spans="1:10" ht="37.5">
      <c r="A98" s="86" t="s">
        <v>275</v>
      </c>
      <c r="B98" s="83" t="s">
        <v>229</v>
      </c>
      <c r="C98" s="83" t="s">
        <v>316</v>
      </c>
      <c r="D98" s="83" t="s">
        <v>356</v>
      </c>
      <c r="E98" s="83" t="s">
        <v>306</v>
      </c>
      <c r="F98" s="82">
        <f>'Прил 6'!G53</f>
        <v>350000</v>
      </c>
      <c r="G98" s="82">
        <f>'Прил 6'!H53</f>
        <v>400000</v>
      </c>
      <c r="H98" s="160">
        <f>'Прил 6'!I53</f>
        <v>350000</v>
      </c>
      <c r="I98" s="32">
        <f t="shared" si="13"/>
        <v>50000</v>
      </c>
      <c r="J98" s="32">
        <f t="shared" si="14"/>
        <v>-50000</v>
      </c>
    </row>
    <row r="99" spans="1:10" ht="37.5">
      <c r="A99" s="86" t="s">
        <v>357</v>
      </c>
      <c r="B99" s="83" t="s">
        <v>229</v>
      </c>
      <c r="C99" s="83" t="s">
        <v>316</v>
      </c>
      <c r="D99" s="83" t="s">
        <v>358</v>
      </c>
      <c r="E99" s="83"/>
      <c r="F99" s="82">
        <f t="shared" ref="F99:H100" si="21">F100</f>
        <v>440000</v>
      </c>
      <c r="G99" s="82">
        <f t="shared" si="21"/>
        <v>480000</v>
      </c>
      <c r="H99" s="160">
        <f t="shared" si="21"/>
        <v>520000</v>
      </c>
      <c r="I99" s="32">
        <f t="shared" si="13"/>
        <v>40000</v>
      </c>
      <c r="J99" s="32">
        <f t="shared" si="14"/>
        <v>40000</v>
      </c>
    </row>
    <row r="100" spans="1:10" ht="37.5">
      <c r="A100" s="86" t="s">
        <v>359</v>
      </c>
      <c r="B100" s="83" t="s">
        <v>229</v>
      </c>
      <c r="C100" s="83" t="s">
        <v>316</v>
      </c>
      <c r="D100" s="83" t="s">
        <v>360</v>
      </c>
      <c r="E100" s="83"/>
      <c r="F100" s="82">
        <f t="shared" si="21"/>
        <v>440000</v>
      </c>
      <c r="G100" s="82">
        <f t="shared" si="21"/>
        <v>480000</v>
      </c>
      <c r="H100" s="160">
        <f t="shared" si="21"/>
        <v>520000</v>
      </c>
      <c r="I100" s="32">
        <f t="shared" si="13"/>
        <v>40000</v>
      </c>
      <c r="J100" s="32">
        <f t="shared" si="14"/>
        <v>40000</v>
      </c>
    </row>
    <row r="101" spans="1:10" ht="37.5">
      <c r="A101" s="86" t="s">
        <v>361</v>
      </c>
      <c r="B101" s="83" t="s">
        <v>229</v>
      </c>
      <c r="C101" s="83" t="s">
        <v>316</v>
      </c>
      <c r="D101" s="83" t="s">
        <v>362</v>
      </c>
      <c r="E101" s="83"/>
      <c r="F101" s="82">
        <f>F102+F104+F106+F108</f>
        <v>440000</v>
      </c>
      <c r="G101" s="82">
        <f>G102+G104+G106+G108</f>
        <v>480000</v>
      </c>
      <c r="H101" s="160">
        <f>H102+H104+H106+H108</f>
        <v>520000</v>
      </c>
      <c r="I101" s="32">
        <f t="shared" si="13"/>
        <v>40000</v>
      </c>
      <c r="J101" s="32">
        <f t="shared" si="14"/>
        <v>40000</v>
      </c>
    </row>
    <row r="102" spans="1:10" ht="37.5">
      <c r="A102" s="164" t="s">
        <v>363</v>
      </c>
      <c r="B102" s="149" t="s">
        <v>229</v>
      </c>
      <c r="C102" s="149" t="s">
        <v>316</v>
      </c>
      <c r="D102" s="149" t="s">
        <v>364</v>
      </c>
      <c r="E102" s="149"/>
      <c r="F102" s="82">
        <f>F103</f>
        <v>76077</v>
      </c>
      <c r="G102" s="82">
        <f>G103</f>
        <v>0</v>
      </c>
      <c r="H102" s="160">
        <f>H103</f>
        <v>0</v>
      </c>
      <c r="I102" s="32">
        <f t="shared" si="13"/>
        <v>-76077</v>
      </c>
      <c r="J102" s="32">
        <f t="shared" si="14"/>
        <v>0</v>
      </c>
    </row>
    <row r="103" spans="1:10" ht="37.5">
      <c r="A103" s="164" t="s">
        <v>275</v>
      </c>
      <c r="B103" s="149" t="s">
        <v>229</v>
      </c>
      <c r="C103" s="149" t="s">
        <v>316</v>
      </c>
      <c r="D103" s="149" t="s">
        <v>364</v>
      </c>
      <c r="E103" s="149" t="s">
        <v>306</v>
      </c>
      <c r="F103" s="82">
        <f>'Прил 6'!G58</f>
        <v>76077</v>
      </c>
      <c r="G103" s="82">
        <f>'Прил 6'!H58</f>
        <v>0</v>
      </c>
      <c r="H103" s="160">
        <f>'Прил 6'!I58</f>
        <v>0</v>
      </c>
      <c r="I103" s="32">
        <f t="shared" si="13"/>
        <v>-76077</v>
      </c>
      <c r="J103" s="32">
        <f t="shared" si="14"/>
        <v>0</v>
      </c>
    </row>
    <row r="104" spans="1:10" ht="18.75">
      <c r="A104" s="164" t="s">
        <v>365</v>
      </c>
      <c r="B104" s="149" t="s">
        <v>229</v>
      </c>
      <c r="C104" s="149" t="s">
        <v>316</v>
      </c>
      <c r="D104" s="149" t="s">
        <v>366</v>
      </c>
      <c r="E104" s="149"/>
      <c r="F104" s="82">
        <f>F105</f>
        <v>115300</v>
      </c>
      <c r="G104" s="82">
        <f>G105</f>
        <v>240000</v>
      </c>
      <c r="H104" s="160">
        <f>H105</f>
        <v>260000</v>
      </c>
      <c r="I104" s="32">
        <f t="shared" si="13"/>
        <v>124700</v>
      </c>
      <c r="J104" s="32">
        <f t="shared" si="14"/>
        <v>20000</v>
      </c>
    </row>
    <row r="105" spans="1:10" ht="37.5">
      <c r="A105" s="164" t="s">
        <v>275</v>
      </c>
      <c r="B105" s="149" t="s">
        <v>229</v>
      </c>
      <c r="C105" s="149" t="s">
        <v>316</v>
      </c>
      <c r="D105" s="149" t="s">
        <v>366</v>
      </c>
      <c r="E105" s="149" t="s">
        <v>306</v>
      </c>
      <c r="F105" s="82">
        <f>'Прил 6'!G60</f>
        <v>115300</v>
      </c>
      <c r="G105" s="82">
        <f>'Прил 6'!H60</f>
        <v>240000</v>
      </c>
      <c r="H105" s="160">
        <f>'Прил 6'!I60</f>
        <v>260000</v>
      </c>
      <c r="I105" s="32">
        <f t="shared" si="13"/>
        <v>124700</v>
      </c>
      <c r="J105" s="32">
        <f t="shared" si="14"/>
        <v>20000</v>
      </c>
    </row>
    <row r="106" spans="1:10" ht="37.5">
      <c r="A106" s="164" t="s">
        <v>1022</v>
      </c>
      <c r="B106" s="149" t="s">
        <v>229</v>
      </c>
      <c r="C106" s="149" t="s">
        <v>316</v>
      </c>
      <c r="D106" s="149" t="s">
        <v>1021</v>
      </c>
      <c r="E106" s="149"/>
      <c r="F106" s="82">
        <f>F107</f>
        <v>177160</v>
      </c>
      <c r="G106" s="82">
        <f>G107</f>
        <v>240000</v>
      </c>
      <c r="H106" s="160">
        <f>H107</f>
        <v>260000</v>
      </c>
      <c r="I106" s="32"/>
      <c r="J106" s="32"/>
    </row>
    <row r="107" spans="1:10" ht="37.5">
      <c r="A107" s="164" t="s">
        <v>275</v>
      </c>
      <c r="B107" s="149" t="s">
        <v>229</v>
      </c>
      <c r="C107" s="149" t="s">
        <v>316</v>
      </c>
      <c r="D107" s="149" t="s">
        <v>1021</v>
      </c>
      <c r="E107" s="149" t="s">
        <v>306</v>
      </c>
      <c r="F107" s="82">
        <f>'Прил 6'!G62</f>
        <v>177160</v>
      </c>
      <c r="G107" s="82">
        <f>'Прил 6'!H62</f>
        <v>240000</v>
      </c>
      <c r="H107" s="160">
        <f>'Прил 6'!I62</f>
        <v>260000</v>
      </c>
      <c r="I107" s="32"/>
      <c r="J107" s="32"/>
    </row>
    <row r="108" spans="1:10" ht="37.5">
      <c r="A108" s="164" t="s">
        <v>1024</v>
      </c>
      <c r="B108" s="149" t="s">
        <v>229</v>
      </c>
      <c r="C108" s="149" t="s">
        <v>316</v>
      </c>
      <c r="D108" s="149" t="s">
        <v>1023</v>
      </c>
      <c r="E108" s="149"/>
      <c r="F108" s="82">
        <f>F109</f>
        <v>71463</v>
      </c>
      <c r="G108" s="82">
        <f>G109</f>
        <v>0</v>
      </c>
      <c r="H108" s="160">
        <f>H109</f>
        <v>0</v>
      </c>
      <c r="I108" s="32"/>
      <c r="J108" s="32"/>
    </row>
    <row r="109" spans="1:10" ht="37.5">
      <c r="A109" s="164" t="s">
        <v>275</v>
      </c>
      <c r="B109" s="149" t="s">
        <v>229</v>
      </c>
      <c r="C109" s="149" t="s">
        <v>316</v>
      </c>
      <c r="D109" s="149" t="s">
        <v>1023</v>
      </c>
      <c r="E109" s="149" t="s">
        <v>306</v>
      </c>
      <c r="F109" s="82">
        <f>'Прил 6'!G64</f>
        <v>71463</v>
      </c>
      <c r="G109" s="82">
        <f>'Прил 6'!H64</f>
        <v>0</v>
      </c>
      <c r="H109" s="160">
        <f>'Прил 6'!I64</f>
        <v>0</v>
      </c>
      <c r="I109" s="32"/>
      <c r="J109" s="32"/>
    </row>
    <row r="110" spans="1:10" ht="41.65" customHeight="1">
      <c r="A110" s="164" t="s">
        <v>276</v>
      </c>
      <c r="B110" s="149" t="s">
        <v>229</v>
      </c>
      <c r="C110" s="149" t="s">
        <v>316</v>
      </c>
      <c r="D110" s="149" t="s">
        <v>277</v>
      </c>
      <c r="E110" s="149"/>
      <c r="F110" s="82">
        <f>F111</f>
        <v>155680</v>
      </c>
      <c r="G110" s="82">
        <f>G111</f>
        <v>160672</v>
      </c>
      <c r="H110" s="160">
        <f>H111</f>
        <v>165863</v>
      </c>
      <c r="I110" s="32"/>
      <c r="J110" s="32"/>
    </row>
    <row r="111" spans="1:10" ht="41.65" customHeight="1">
      <c r="A111" s="164" t="s">
        <v>532</v>
      </c>
      <c r="B111" s="149" t="s">
        <v>229</v>
      </c>
      <c r="C111" s="149" t="s">
        <v>316</v>
      </c>
      <c r="D111" s="149" t="s">
        <v>533</v>
      </c>
      <c r="E111" s="149"/>
      <c r="F111" s="82">
        <f>F112+F115+F118</f>
        <v>155680</v>
      </c>
      <c r="G111" s="82">
        <f>G112+G115+G118</f>
        <v>160672</v>
      </c>
      <c r="H111" s="160">
        <f>H112+H115+H118</f>
        <v>165863</v>
      </c>
      <c r="I111" s="32"/>
      <c r="J111" s="32"/>
    </row>
    <row r="112" spans="1:10" ht="37.5">
      <c r="A112" s="164" t="s">
        <v>538</v>
      </c>
      <c r="B112" s="149" t="s">
        <v>229</v>
      </c>
      <c r="C112" s="149" t="s">
        <v>316</v>
      </c>
      <c r="D112" s="149" t="s">
        <v>539</v>
      </c>
      <c r="E112" s="149"/>
      <c r="F112" s="82">
        <f t="shared" ref="F112:H113" si="22">F113</f>
        <v>94400</v>
      </c>
      <c r="G112" s="82">
        <f t="shared" si="22"/>
        <v>98976</v>
      </c>
      <c r="H112" s="160">
        <f t="shared" si="22"/>
        <v>103735</v>
      </c>
      <c r="I112" s="32"/>
      <c r="J112" s="32"/>
    </row>
    <row r="113" spans="1:10" ht="37.5">
      <c r="A113" s="164" t="s">
        <v>536</v>
      </c>
      <c r="B113" s="149" t="s">
        <v>229</v>
      </c>
      <c r="C113" s="149" t="s">
        <v>316</v>
      </c>
      <c r="D113" s="149" t="s">
        <v>583</v>
      </c>
      <c r="E113" s="149"/>
      <c r="F113" s="82">
        <f t="shared" si="22"/>
        <v>94400</v>
      </c>
      <c r="G113" s="82">
        <f t="shared" si="22"/>
        <v>98976</v>
      </c>
      <c r="H113" s="160">
        <f t="shared" si="22"/>
        <v>103735</v>
      </c>
      <c r="I113" s="32"/>
      <c r="J113" s="32"/>
    </row>
    <row r="114" spans="1:10" ht="41.65" customHeight="1">
      <c r="A114" s="164" t="s">
        <v>275</v>
      </c>
      <c r="B114" s="149" t="s">
        <v>229</v>
      </c>
      <c r="C114" s="149" t="s">
        <v>316</v>
      </c>
      <c r="D114" s="149" t="s">
        <v>540</v>
      </c>
      <c r="E114" s="149" t="s">
        <v>306</v>
      </c>
      <c r="F114" s="82">
        <f>'Прил 6'!G69</f>
        <v>94400</v>
      </c>
      <c r="G114" s="82">
        <f>'Прил 6'!H69</f>
        <v>98976</v>
      </c>
      <c r="H114" s="160">
        <f>'Прил 6'!I69</f>
        <v>103735</v>
      </c>
      <c r="I114" s="32"/>
      <c r="J114" s="32"/>
    </row>
    <row r="115" spans="1:10" ht="75">
      <c r="A115" s="164" t="s">
        <v>584</v>
      </c>
      <c r="B115" s="149" t="s">
        <v>229</v>
      </c>
      <c r="C115" s="149" t="s">
        <v>316</v>
      </c>
      <c r="D115" s="149" t="s">
        <v>585</v>
      </c>
      <c r="E115" s="149"/>
      <c r="F115" s="82">
        <f t="shared" ref="F115:H116" si="23">F116</f>
        <v>10400</v>
      </c>
      <c r="G115" s="82">
        <f t="shared" si="23"/>
        <v>10816</v>
      </c>
      <c r="H115" s="160">
        <f t="shared" si="23"/>
        <v>11248</v>
      </c>
      <c r="I115" s="32"/>
      <c r="J115" s="32"/>
    </row>
    <row r="116" spans="1:10" ht="37.5">
      <c r="A116" s="164" t="s">
        <v>536</v>
      </c>
      <c r="B116" s="149" t="s">
        <v>229</v>
      </c>
      <c r="C116" s="149" t="s">
        <v>316</v>
      </c>
      <c r="D116" s="149" t="s">
        <v>586</v>
      </c>
      <c r="E116" s="149"/>
      <c r="F116" s="82">
        <f t="shared" si="23"/>
        <v>10400</v>
      </c>
      <c r="G116" s="82">
        <f t="shared" si="23"/>
        <v>10816</v>
      </c>
      <c r="H116" s="160">
        <f t="shared" si="23"/>
        <v>11248</v>
      </c>
      <c r="I116" s="32"/>
      <c r="J116" s="32"/>
    </row>
    <row r="117" spans="1:10" ht="37.5">
      <c r="A117" s="164" t="s">
        <v>275</v>
      </c>
      <c r="B117" s="149" t="s">
        <v>229</v>
      </c>
      <c r="C117" s="149" t="s">
        <v>316</v>
      </c>
      <c r="D117" s="149" t="s">
        <v>587</v>
      </c>
      <c r="E117" s="149" t="s">
        <v>306</v>
      </c>
      <c r="F117" s="82">
        <f>'Прил 6'!G72</f>
        <v>10400</v>
      </c>
      <c r="G117" s="82">
        <f>'Прил 6'!H72</f>
        <v>10816</v>
      </c>
      <c r="H117" s="160">
        <f>'Прил 6'!I72</f>
        <v>11248</v>
      </c>
      <c r="I117" s="32"/>
      <c r="J117" s="32"/>
    </row>
    <row r="118" spans="1:10" ht="56.25">
      <c r="A118" s="86" t="s">
        <v>541</v>
      </c>
      <c r="B118" s="149" t="s">
        <v>229</v>
      </c>
      <c r="C118" s="149" t="s">
        <v>316</v>
      </c>
      <c r="D118" s="83" t="s">
        <v>737</v>
      </c>
      <c r="E118" s="83"/>
      <c r="F118" s="82">
        <f t="shared" ref="F118:H119" si="24">F119</f>
        <v>50880</v>
      </c>
      <c r="G118" s="82">
        <f t="shared" si="24"/>
        <v>50880</v>
      </c>
      <c r="H118" s="160">
        <f t="shared" si="24"/>
        <v>50880</v>
      </c>
      <c r="I118" s="32"/>
      <c r="J118" s="32"/>
    </row>
    <row r="119" spans="1:10" ht="37.5">
      <c r="A119" s="86" t="s">
        <v>736</v>
      </c>
      <c r="B119" s="149" t="s">
        <v>229</v>
      </c>
      <c r="C119" s="149" t="s">
        <v>316</v>
      </c>
      <c r="D119" s="83" t="s">
        <v>738</v>
      </c>
      <c r="E119" s="83"/>
      <c r="F119" s="82">
        <f t="shared" si="24"/>
        <v>50880</v>
      </c>
      <c r="G119" s="82">
        <f t="shared" si="24"/>
        <v>50880</v>
      </c>
      <c r="H119" s="160">
        <f t="shared" si="24"/>
        <v>50880</v>
      </c>
      <c r="I119" s="32"/>
      <c r="J119" s="32"/>
    </row>
    <row r="120" spans="1:10" ht="37.5">
      <c r="A120" s="86" t="s">
        <v>275</v>
      </c>
      <c r="B120" s="149" t="s">
        <v>229</v>
      </c>
      <c r="C120" s="149" t="s">
        <v>316</v>
      </c>
      <c r="D120" s="83" t="s">
        <v>738</v>
      </c>
      <c r="E120" s="83" t="s">
        <v>306</v>
      </c>
      <c r="F120" s="82">
        <f>'Прил 6'!G75</f>
        <v>50880</v>
      </c>
      <c r="G120" s="82">
        <f>'Прил 6'!H75</f>
        <v>50880</v>
      </c>
      <c r="H120" s="160">
        <f>'Прил 6'!I75</f>
        <v>50880</v>
      </c>
      <c r="I120" s="32"/>
      <c r="J120" s="32"/>
    </row>
    <row r="121" spans="1:10" ht="37.5">
      <c r="A121" s="86" t="s">
        <v>367</v>
      </c>
      <c r="B121" s="83" t="s">
        <v>229</v>
      </c>
      <c r="C121" s="83" t="s">
        <v>316</v>
      </c>
      <c r="D121" s="83" t="s">
        <v>368</v>
      </c>
      <c r="E121" s="83"/>
      <c r="F121" s="82">
        <f>F122</f>
        <v>6322517.4199999999</v>
      </c>
      <c r="G121" s="82">
        <f>G122</f>
        <v>14012002.609999999</v>
      </c>
      <c r="H121" s="160">
        <f>H122</f>
        <v>14694430.380000001</v>
      </c>
      <c r="I121" s="32">
        <f t="shared" si="13"/>
        <v>7689485.1899999995</v>
      </c>
      <c r="J121" s="32">
        <f t="shared" si="14"/>
        <v>682427.77000000142</v>
      </c>
    </row>
    <row r="122" spans="1:10" ht="18.75">
      <c r="A122" s="86" t="s">
        <v>369</v>
      </c>
      <c r="B122" s="83" t="s">
        <v>229</v>
      </c>
      <c r="C122" s="83" t="s">
        <v>316</v>
      </c>
      <c r="D122" s="83" t="s">
        <v>370</v>
      </c>
      <c r="E122" s="83"/>
      <c r="F122" s="82">
        <f>F123+F126</f>
        <v>6322517.4199999999</v>
      </c>
      <c r="G122" s="82">
        <f>G123+G126</f>
        <v>14012002.609999999</v>
      </c>
      <c r="H122" s="160">
        <f>H123+H126</f>
        <v>14694430.380000001</v>
      </c>
      <c r="I122" s="32">
        <f t="shared" si="13"/>
        <v>7689485.1899999995</v>
      </c>
      <c r="J122" s="32">
        <f t="shared" si="14"/>
        <v>682427.77000000142</v>
      </c>
    </row>
    <row r="123" spans="1:10" ht="37.5">
      <c r="A123" s="86" t="s">
        <v>363</v>
      </c>
      <c r="B123" s="83" t="s">
        <v>229</v>
      </c>
      <c r="C123" s="83" t="s">
        <v>316</v>
      </c>
      <c r="D123" s="83" t="s">
        <v>371</v>
      </c>
      <c r="E123" s="83"/>
      <c r="F123" s="82">
        <f>F124+F125</f>
        <v>5642517.4199999999</v>
      </c>
      <c r="G123" s="82">
        <f>G124+G125</f>
        <v>14012002.609999999</v>
      </c>
      <c r="H123" s="160">
        <f>H124+H125</f>
        <v>14694430.380000001</v>
      </c>
      <c r="I123" s="32">
        <f t="shared" si="13"/>
        <v>8369485.1899999995</v>
      </c>
      <c r="J123" s="32">
        <f t="shared" si="14"/>
        <v>682427.77000000142</v>
      </c>
    </row>
    <row r="124" spans="1:10" ht="37.5">
      <c r="A124" s="86" t="s">
        <v>275</v>
      </c>
      <c r="B124" s="83" t="s">
        <v>229</v>
      </c>
      <c r="C124" s="83" t="s">
        <v>316</v>
      </c>
      <c r="D124" s="83" t="s">
        <v>371</v>
      </c>
      <c r="E124" s="83" t="s">
        <v>306</v>
      </c>
      <c r="F124" s="82">
        <f>'Прил 6'!G79</f>
        <v>60000</v>
      </c>
      <c r="G124" s="82">
        <f>'Прил 6'!H79</f>
        <v>60000</v>
      </c>
      <c r="H124" s="160">
        <f>'Прил 6'!I79</f>
        <v>60000</v>
      </c>
      <c r="I124" s="32">
        <f t="shared" si="13"/>
        <v>0</v>
      </c>
      <c r="J124" s="32">
        <f t="shared" si="14"/>
        <v>0</v>
      </c>
    </row>
    <row r="125" spans="1:10" ht="18.75">
      <c r="A125" s="86" t="s">
        <v>372</v>
      </c>
      <c r="B125" s="83" t="s">
        <v>229</v>
      </c>
      <c r="C125" s="83" t="s">
        <v>316</v>
      </c>
      <c r="D125" s="83" t="s">
        <v>371</v>
      </c>
      <c r="E125" s="83" t="s">
        <v>373</v>
      </c>
      <c r="F125" s="82">
        <f>'Прил 6'!G80+'Прил 6'!G313</f>
        <v>5582517.4199999999</v>
      </c>
      <c r="G125" s="82">
        <f>'Прил 6'!H80+'Прил 6'!H313</f>
        <v>13952002.609999999</v>
      </c>
      <c r="H125" s="160">
        <f>'Прил 6'!I80+'Прил 6'!I313</f>
        <v>14634430.380000001</v>
      </c>
      <c r="I125" s="32">
        <f t="shared" si="13"/>
        <v>8369485.1899999995</v>
      </c>
      <c r="J125" s="32">
        <f t="shared" si="14"/>
        <v>682427.77000000142</v>
      </c>
    </row>
    <row r="126" spans="1:10" ht="93.75">
      <c r="A126" s="86" t="s">
        <v>374</v>
      </c>
      <c r="B126" s="87" t="s">
        <v>229</v>
      </c>
      <c r="C126" s="87" t="s">
        <v>316</v>
      </c>
      <c r="D126" s="150" t="s">
        <v>375</v>
      </c>
      <c r="E126" s="87"/>
      <c r="F126" s="82">
        <f>F127</f>
        <v>680000</v>
      </c>
      <c r="G126" s="82">
        <f>G127</f>
        <v>0</v>
      </c>
      <c r="H126" s="160">
        <f>H127</f>
        <v>0</v>
      </c>
      <c r="I126" s="32">
        <f t="shared" si="13"/>
        <v>-680000</v>
      </c>
      <c r="J126" s="32">
        <f t="shared" si="14"/>
        <v>0</v>
      </c>
    </row>
    <row r="127" spans="1:10" ht="18.75">
      <c r="A127" s="163" t="s">
        <v>376</v>
      </c>
      <c r="B127" s="87" t="s">
        <v>229</v>
      </c>
      <c r="C127" s="87" t="s">
        <v>316</v>
      </c>
      <c r="D127" s="150" t="s">
        <v>375</v>
      </c>
      <c r="E127" s="87" t="s">
        <v>377</v>
      </c>
      <c r="F127" s="82">
        <f>'Прил 6'!G82</f>
        <v>680000</v>
      </c>
      <c r="G127" s="82">
        <f>'Прил 6'!H82</f>
        <v>0</v>
      </c>
      <c r="H127" s="160">
        <f>'Прил 6'!I82</f>
        <v>0</v>
      </c>
      <c r="I127" s="32">
        <f t="shared" si="13"/>
        <v>-680000</v>
      </c>
      <c r="J127" s="32">
        <f t="shared" si="14"/>
        <v>0</v>
      </c>
    </row>
    <row r="128" spans="1:10" ht="37.5">
      <c r="A128" s="86" t="s">
        <v>291</v>
      </c>
      <c r="B128" s="83" t="s">
        <v>229</v>
      </c>
      <c r="C128" s="83" t="s">
        <v>316</v>
      </c>
      <c r="D128" s="83" t="s">
        <v>292</v>
      </c>
      <c r="E128" s="83"/>
      <c r="F128" s="82">
        <f>F129</f>
        <v>2631880</v>
      </c>
      <c r="G128" s="82">
        <f>G129</f>
        <v>2640080</v>
      </c>
      <c r="H128" s="160">
        <f>H129</f>
        <v>2767680</v>
      </c>
      <c r="I128" s="32">
        <f t="shared" si="13"/>
        <v>8200</v>
      </c>
      <c r="J128" s="32">
        <f t="shared" si="14"/>
        <v>127600</v>
      </c>
    </row>
    <row r="129" spans="1:10" ht="37.5">
      <c r="A129" s="86" t="s">
        <v>293</v>
      </c>
      <c r="B129" s="83" t="s">
        <v>229</v>
      </c>
      <c r="C129" s="83" t="s">
        <v>316</v>
      </c>
      <c r="D129" s="83" t="s">
        <v>294</v>
      </c>
      <c r="E129" s="83"/>
      <c r="F129" s="82">
        <f>F130+F132+F134</f>
        <v>2631880</v>
      </c>
      <c r="G129" s="82">
        <f>G130+G132+G134</f>
        <v>2640080</v>
      </c>
      <c r="H129" s="160">
        <f>H130+H132+H134</f>
        <v>2767680</v>
      </c>
      <c r="I129" s="32">
        <f t="shared" si="13"/>
        <v>8200</v>
      </c>
      <c r="J129" s="32">
        <f t="shared" si="14"/>
        <v>127600</v>
      </c>
    </row>
    <row r="130" spans="1:10" ht="56.25">
      <c r="A130" s="86" t="s">
        <v>378</v>
      </c>
      <c r="B130" s="83" t="s">
        <v>229</v>
      </c>
      <c r="C130" s="83" t="s">
        <v>316</v>
      </c>
      <c r="D130" s="83" t="s">
        <v>379</v>
      </c>
      <c r="E130" s="83"/>
      <c r="F130" s="82">
        <f>F131</f>
        <v>30580</v>
      </c>
      <c r="G130" s="82">
        <f>G131</f>
        <v>30580</v>
      </c>
      <c r="H130" s="160">
        <f>H131</f>
        <v>30580</v>
      </c>
      <c r="I130" s="32">
        <f t="shared" si="13"/>
        <v>0</v>
      </c>
      <c r="J130" s="32">
        <f t="shared" si="14"/>
        <v>0</v>
      </c>
    </row>
    <row r="131" spans="1:10" ht="75">
      <c r="A131" s="86" t="s">
        <v>239</v>
      </c>
      <c r="B131" s="83" t="s">
        <v>229</v>
      </c>
      <c r="C131" s="83" t="s">
        <v>316</v>
      </c>
      <c r="D131" s="83" t="s">
        <v>379</v>
      </c>
      <c r="E131" s="83" t="s">
        <v>247</v>
      </c>
      <c r="F131" s="82">
        <f>'Прил 6'!G86</f>
        <v>30580</v>
      </c>
      <c r="G131" s="82">
        <f>'Прил 6'!H86</f>
        <v>30580</v>
      </c>
      <c r="H131" s="160">
        <f>'Прил 6'!I86</f>
        <v>30580</v>
      </c>
      <c r="I131" s="32">
        <f t="shared" si="13"/>
        <v>0</v>
      </c>
      <c r="J131" s="32">
        <f t="shared" si="14"/>
        <v>0</v>
      </c>
    </row>
    <row r="132" spans="1:10" ht="18.75">
      <c r="A132" s="86" t="s">
        <v>380</v>
      </c>
      <c r="B132" s="83" t="s">
        <v>229</v>
      </c>
      <c r="C132" s="83" t="s">
        <v>316</v>
      </c>
      <c r="D132" s="83" t="s">
        <v>381</v>
      </c>
      <c r="E132" s="83"/>
      <c r="F132" s="82">
        <f>F133</f>
        <v>840000</v>
      </c>
      <c r="G132" s="82">
        <f>G133</f>
        <v>840000</v>
      </c>
      <c r="H132" s="160">
        <f>H133</f>
        <v>840000</v>
      </c>
      <c r="I132" s="32">
        <f t="shared" si="13"/>
        <v>0</v>
      </c>
      <c r="J132" s="32">
        <f t="shared" si="14"/>
        <v>0</v>
      </c>
    </row>
    <row r="133" spans="1:10" ht="37.5">
      <c r="A133" s="86" t="s">
        <v>275</v>
      </c>
      <c r="B133" s="83" t="s">
        <v>229</v>
      </c>
      <c r="C133" s="83" t="s">
        <v>316</v>
      </c>
      <c r="D133" s="83" t="s">
        <v>381</v>
      </c>
      <c r="E133" s="83" t="s">
        <v>306</v>
      </c>
      <c r="F133" s="82">
        <f>'Прил 6'!G88</f>
        <v>840000</v>
      </c>
      <c r="G133" s="82">
        <f>'Прил 6'!H88</f>
        <v>840000</v>
      </c>
      <c r="H133" s="160">
        <f>'Прил 6'!I88</f>
        <v>840000</v>
      </c>
      <c r="I133" s="32">
        <f t="shared" si="13"/>
        <v>0</v>
      </c>
      <c r="J133" s="32">
        <f t="shared" si="14"/>
        <v>0</v>
      </c>
    </row>
    <row r="134" spans="1:10" ht="45.6" customHeight="1">
      <c r="A134" s="86" t="s">
        <v>763</v>
      </c>
      <c r="B134" s="83" t="s">
        <v>229</v>
      </c>
      <c r="C134" s="83" t="s">
        <v>316</v>
      </c>
      <c r="D134" s="83" t="s">
        <v>383</v>
      </c>
      <c r="E134" s="83"/>
      <c r="F134" s="82">
        <f>F135</f>
        <v>1761300</v>
      </c>
      <c r="G134" s="82">
        <f>G135</f>
        <v>1769500</v>
      </c>
      <c r="H134" s="160">
        <f>H135</f>
        <v>1897100</v>
      </c>
      <c r="I134" s="32">
        <f t="shared" si="13"/>
        <v>8200</v>
      </c>
      <c r="J134" s="32">
        <f t="shared" si="14"/>
        <v>127600</v>
      </c>
    </row>
    <row r="135" spans="1:10" ht="75">
      <c r="A135" s="86" t="s">
        <v>239</v>
      </c>
      <c r="B135" s="83" t="s">
        <v>229</v>
      </c>
      <c r="C135" s="83" t="s">
        <v>316</v>
      </c>
      <c r="D135" s="83" t="s">
        <v>383</v>
      </c>
      <c r="E135" s="83" t="s">
        <v>247</v>
      </c>
      <c r="F135" s="82">
        <f>'Прил 6'!G90</f>
        <v>1761300</v>
      </c>
      <c r="G135" s="82">
        <f>'Прил 6'!H90</f>
        <v>1769500</v>
      </c>
      <c r="H135" s="160">
        <f>'Прил 6'!I90</f>
        <v>1897100</v>
      </c>
      <c r="I135" s="32">
        <f t="shared" si="13"/>
        <v>8200</v>
      </c>
      <c r="J135" s="32">
        <f t="shared" si="14"/>
        <v>127600</v>
      </c>
    </row>
    <row r="136" spans="1:10" ht="37.5">
      <c r="A136" s="86" t="s">
        <v>384</v>
      </c>
      <c r="B136" s="83" t="s">
        <v>229</v>
      </c>
      <c r="C136" s="83" t="s">
        <v>316</v>
      </c>
      <c r="D136" s="83" t="s">
        <v>385</v>
      </c>
      <c r="E136" s="83"/>
      <c r="F136" s="82">
        <f t="shared" ref="F136:H137" si="25">F137</f>
        <v>50841706.089999996</v>
      </c>
      <c r="G136" s="82">
        <f t="shared" si="25"/>
        <v>49845514.259999998</v>
      </c>
      <c r="H136" s="160">
        <f t="shared" si="25"/>
        <v>48812014.259999998</v>
      </c>
      <c r="I136" s="32">
        <f t="shared" si="13"/>
        <v>-996191.82999999821</v>
      </c>
      <c r="J136" s="32">
        <f t="shared" si="14"/>
        <v>-1033500</v>
      </c>
    </row>
    <row r="137" spans="1:10" ht="42.6" customHeight="1">
      <c r="A137" s="86" t="s">
        <v>386</v>
      </c>
      <c r="B137" s="83" t="s">
        <v>229</v>
      </c>
      <c r="C137" s="83" t="s">
        <v>316</v>
      </c>
      <c r="D137" s="83" t="s">
        <v>387</v>
      </c>
      <c r="E137" s="83"/>
      <c r="F137" s="82">
        <f t="shared" si="25"/>
        <v>50841706.089999996</v>
      </c>
      <c r="G137" s="82">
        <f t="shared" si="25"/>
        <v>49845514.259999998</v>
      </c>
      <c r="H137" s="160">
        <f t="shared" si="25"/>
        <v>48812014.259999998</v>
      </c>
      <c r="I137" s="32">
        <f t="shared" si="13"/>
        <v>-996191.82999999821</v>
      </c>
      <c r="J137" s="32">
        <f t="shared" si="14"/>
        <v>-1033500</v>
      </c>
    </row>
    <row r="138" spans="1:10" ht="37.35" customHeight="1">
      <c r="A138" s="86" t="s">
        <v>388</v>
      </c>
      <c r="B138" s="83" t="s">
        <v>229</v>
      </c>
      <c r="C138" s="83" t="s">
        <v>316</v>
      </c>
      <c r="D138" s="83" t="s">
        <v>389</v>
      </c>
      <c r="E138" s="83"/>
      <c r="F138" s="82">
        <f>F139+F140+F141</f>
        <v>50841706.089999996</v>
      </c>
      <c r="G138" s="82">
        <f>G139+G140+G141</f>
        <v>49845514.259999998</v>
      </c>
      <c r="H138" s="160">
        <f>H139+H140+H141</f>
        <v>48812014.259999998</v>
      </c>
      <c r="I138" s="32">
        <f t="shared" si="13"/>
        <v>-996191.82999999821</v>
      </c>
      <c r="J138" s="32">
        <f t="shared" si="14"/>
        <v>-1033500</v>
      </c>
    </row>
    <row r="139" spans="1:10" ht="57.6" customHeight="1">
      <c r="A139" s="86" t="s">
        <v>239</v>
      </c>
      <c r="B139" s="83" t="s">
        <v>229</v>
      </c>
      <c r="C139" s="83" t="s">
        <v>316</v>
      </c>
      <c r="D139" s="83" t="s">
        <v>389</v>
      </c>
      <c r="E139" s="83" t="s">
        <v>247</v>
      </c>
      <c r="F139" s="82">
        <f>'Прил 6'!G94+'Прил 6'!G317</f>
        <v>39320803.219999999</v>
      </c>
      <c r="G139" s="82">
        <f>'Прил 6'!H94+'Прил 6'!H317</f>
        <v>39320803.219999999</v>
      </c>
      <c r="H139" s="160">
        <f>'Прил 6'!I94+'Прил 6'!I317</f>
        <v>39320803.219999999</v>
      </c>
      <c r="I139" s="32">
        <f t="shared" si="13"/>
        <v>0</v>
      </c>
      <c r="J139" s="32">
        <f t="shared" si="14"/>
        <v>0</v>
      </c>
    </row>
    <row r="140" spans="1:10" ht="40.5" customHeight="1">
      <c r="A140" s="86" t="s">
        <v>275</v>
      </c>
      <c r="B140" s="83" t="s">
        <v>229</v>
      </c>
      <c r="C140" s="83" t="s">
        <v>316</v>
      </c>
      <c r="D140" s="83" t="s">
        <v>389</v>
      </c>
      <c r="E140" s="83" t="s">
        <v>306</v>
      </c>
      <c r="F140" s="82">
        <f>'Прил 6'!G95+'Прил 6'!G318</f>
        <v>11198287.939999999</v>
      </c>
      <c r="G140" s="82">
        <f>'Прил 6'!H95+'Прил 6'!H318</f>
        <v>10202096.109999999</v>
      </c>
      <c r="H140" s="160">
        <f>'Прил 6'!I95+'Прил 6'!I318</f>
        <v>9168596.1099999994</v>
      </c>
      <c r="I140" s="32">
        <f t="shared" si="13"/>
        <v>-996191.83000000007</v>
      </c>
      <c r="J140" s="32">
        <f t="shared" si="14"/>
        <v>-1033500</v>
      </c>
    </row>
    <row r="141" spans="1:10" ht="18.75">
      <c r="A141" s="86" t="s">
        <v>372</v>
      </c>
      <c r="B141" s="83" t="s">
        <v>229</v>
      </c>
      <c r="C141" s="83" t="s">
        <v>316</v>
      </c>
      <c r="D141" s="83" t="s">
        <v>389</v>
      </c>
      <c r="E141" s="83" t="s">
        <v>373</v>
      </c>
      <c r="F141" s="82">
        <f>'Прил 6'!G96</f>
        <v>322614.93</v>
      </c>
      <c r="G141" s="82">
        <f>'Прил 6'!H96</f>
        <v>322614.93</v>
      </c>
      <c r="H141" s="160">
        <f>'Прил 6'!I96</f>
        <v>322614.93</v>
      </c>
      <c r="I141" s="32">
        <f t="shared" si="13"/>
        <v>0</v>
      </c>
      <c r="J141" s="32">
        <f t="shared" si="14"/>
        <v>0</v>
      </c>
    </row>
    <row r="142" spans="1:10" ht="18.75">
      <c r="A142" s="162" t="s">
        <v>399</v>
      </c>
      <c r="B142" s="85" t="s">
        <v>264</v>
      </c>
      <c r="C142" s="85" t="s">
        <v>230</v>
      </c>
      <c r="D142" s="85"/>
      <c r="E142" s="85"/>
      <c r="F142" s="81">
        <f>F143+F149+F171</f>
        <v>78033547.200000003</v>
      </c>
      <c r="G142" s="81">
        <f>G143+G149+G171</f>
        <v>55410944.32</v>
      </c>
      <c r="H142" s="156">
        <f>H143+H149+H171</f>
        <v>60267076.170000002</v>
      </c>
      <c r="I142" s="32">
        <f t="shared" si="13"/>
        <v>-22622602.880000003</v>
      </c>
      <c r="J142" s="32">
        <f t="shared" si="14"/>
        <v>4856131.8500000015</v>
      </c>
    </row>
    <row r="143" spans="1:10" ht="18.75">
      <c r="A143" s="162" t="s">
        <v>400</v>
      </c>
      <c r="B143" s="85" t="s">
        <v>264</v>
      </c>
      <c r="C143" s="85" t="s">
        <v>229</v>
      </c>
      <c r="D143" s="85"/>
      <c r="E143" s="85"/>
      <c r="F143" s="81">
        <f>F144</f>
        <v>182208</v>
      </c>
      <c r="G143" s="81">
        <f t="shared" ref="G143:H147" si="26">G144</f>
        <v>189496.32000000001</v>
      </c>
      <c r="H143" s="156">
        <f t="shared" si="26"/>
        <v>197076.17</v>
      </c>
      <c r="I143" s="32">
        <f t="shared" si="13"/>
        <v>7288.320000000007</v>
      </c>
      <c r="J143" s="32">
        <f t="shared" si="14"/>
        <v>7579.8500000000058</v>
      </c>
    </row>
    <row r="144" spans="1:10" ht="37.5">
      <c r="A144" s="86" t="s">
        <v>307</v>
      </c>
      <c r="B144" s="83" t="s">
        <v>264</v>
      </c>
      <c r="C144" s="83" t="s">
        <v>229</v>
      </c>
      <c r="D144" s="83" t="s">
        <v>308</v>
      </c>
      <c r="E144" s="83"/>
      <c r="F144" s="82">
        <f>F145</f>
        <v>182208</v>
      </c>
      <c r="G144" s="82">
        <f t="shared" si="26"/>
        <v>189496.32000000001</v>
      </c>
      <c r="H144" s="160">
        <f t="shared" si="26"/>
        <v>197076.17</v>
      </c>
      <c r="I144" s="32">
        <f t="shared" ref="I144:I199" si="27">G144-F144</f>
        <v>7288.320000000007</v>
      </c>
      <c r="J144" s="32">
        <f t="shared" ref="J144:J199" si="28">H144-G144</f>
        <v>7579.8500000000058</v>
      </c>
    </row>
    <row r="145" spans="1:10" ht="40.5" customHeight="1">
      <c r="A145" s="86" t="s">
        <v>401</v>
      </c>
      <c r="B145" s="83" t="s">
        <v>264</v>
      </c>
      <c r="C145" s="83" t="s">
        <v>229</v>
      </c>
      <c r="D145" s="83" t="s">
        <v>402</v>
      </c>
      <c r="E145" s="83"/>
      <c r="F145" s="82">
        <f>F146</f>
        <v>182208</v>
      </c>
      <c r="G145" s="82">
        <f t="shared" si="26"/>
        <v>189496.32000000001</v>
      </c>
      <c r="H145" s="160">
        <f t="shared" si="26"/>
        <v>197076.17</v>
      </c>
      <c r="I145" s="32">
        <f t="shared" si="27"/>
        <v>7288.320000000007</v>
      </c>
      <c r="J145" s="32">
        <f t="shared" si="28"/>
        <v>7579.8500000000058</v>
      </c>
    </row>
    <row r="146" spans="1:10" ht="37.5">
      <c r="A146" s="86" t="s">
        <v>403</v>
      </c>
      <c r="B146" s="83" t="s">
        <v>264</v>
      </c>
      <c r="C146" s="83" t="s">
        <v>229</v>
      </c>
      <c r="D146" s="83" t="s">
        <v>404</v>
      </c>
      <c r="E146" s="83"/>
      <c r="F146" s="82">
        <f>F147</f>
        <v>182208</v>
      </c>
      <c r="G146" s="82">
        <f t="shared" si="26"/>
        <v>189496.32000000001</v>
      </c>
      <c r="H146" s="160">
        <f t="shared" si="26"/>
        <v>197076.17</v>
      </c>
      <c r="I146" s="32">
        <f t="shared" si="27"/>
        <v>7288.320000000007</v>
      </c>
      <c r="J146" s="32">
        <f t="shared" si="28"/>
        <v>7579.8500000000058</v>
      </c>
    </row>
    <row r="147" spans="1:10" ht="18.75" customHeight="1">
      <c r="A147" s="86" t="s">
        <v>405</v>
      </c>
      <c r="B147" s="83" t="s">
        <v>264</v>
      </c>
      <c r="C147" s="83" t="s">
        <v>229</v>
      </c>
      <c r="D147" s="83" t="s">
        <v>406</v>
      </c>
      <c r="E147" s="83"/>
      <c r="F147" s="82">
        <f>F148</f>
        <v>182208</v>
      </c>
      <c r="G147" s="82">
        <f t="shared" si="26"/>
        <v>189496.32000000001</v>
      </c>
      <c r="H147" s="160">
        <f t="shared" si="26"/>
        <v>197076.17</v>
      </c>
      <c r="I147" s="32">
        <f t="shared" si="27"/>
        <v>7288.320000000007</v>
      </c>
      <c r="J147" s="32">
        <f t="shared" si="28"/>
        <v>7579.8500000000058</v>
      </c>
    </row>
    <row r="148" spans="1:10" ht="38.25" customHeight="1">
      <c r="A148" s="86" t="s">
        <v>324</v>
      </c>
      <c r="B148" s="83" t="s">
        <v>264</v>
      </c>
      <c r="C148" s="83" t="s">
        <v>229</v>
      </c>
      <c r="D148" s="83" t="s">
        <v>406</v>
      </c>
      <c r="E148" s="83" t="s">
        <v>325</v>
      </c>
      <c r="F148" s="82">
        <f>'Прил 6'!G335</f>
        <v>182208</v>
      </c>
      <c r="G148" s="82">
        <f>'Прил 6'!H335</f>
        <v>189496.32000000001</v>
      </c>
      <c r="H148" s="160">
        <f>'Прил 6'!I335</f>
        <v>197076.17</v>
      </c>
      <c r="I148" s="32">
        <f t="shared" si="27"/>
        <v>7288.320000000007</v>
      </c>
      <c r="J148" s="32">
        <f t="shared" si="28"/>
        <v>7579.8500000000058</v>
      </c>
    </row>
    <row r="149" spans="1:10" ht="18.75">
      <c r="A149" s="162" t="s">
        <v>407</v>
      </c>
      <c r="B149" s="85" t="s">
        <v>264</v>
      </c>
      <c r="C149" s="85" t="s">
        <v>390</v>
      </c>
      <c r="D149" s="85"/>
      <c r="E149" s="83"/>
      <c r="F149" s="81">
        <f>F150+F166</f>
        <v>76176071.200000003</v>
      </c>
      <c r="G149" s="81">
        <f>G150+G166</f>
        <v>55000000</v>
      </c>
      <c r="H149" s="156">
        <f>H150+H166</f>
        <v>59900000</v>
      </c>
      <c r="I149" s="32">
        <f t="shared" si="27"/>
        <v>-21176071.200000003</v>
      </c>
      <c r="J149" s="32">
        <f t="shared" si="28"/>
        <v>4900000</v>
      </c>
    </row>
    <row r="150" spans="1:10" ht="61.5" customHeight="1">
      <c r="A150" s="86" t="s">
        <v>408</v>
      </c>
      <c r="B150" s="83" t="s">
        <v>264</v>
      </c>
      <c r="C150" s="83" t="s">
        <v>390</v>
      </c>
      <c r="D150" s="83" t="s">
        <v>409</v>
      </c>
      <c r="E150" s="83"/>
      <c r="F150" s="82">
        <f>F151</f>
        <v>75866676</v>
      </c>
      <c r="G150" s="82">
        <f>G151</f>
        <v>55000000</v>
      </c>
      <c r="H150" s="160">
        <f>H151</f>
        <v>59900000</v>
      </c>
      <c r="I150" s="32">
        <f t="shared" si="27"/>
        <v>-20866676</v>
      </c>
      <c r="J150" s="32">
        <f t="shared" si="28"/>
        <v>4900000</v>
      </c>
    </row>
    <row r="151" spans="1:10" ht="42.6" customHeight="1">
      <c r="A151" s="86" t="s">
        <v>410</v>
      </c>
      <c r="B151" s="83" t="s">
        <v>264</v>
      </c>
      <c r="C151" s="83" t="s">
        <v>390</v>
      </c>
      <c r="D151" s="83" t="s">
        <v>411</v>
      </c>
      <c r="E151" s="83"/>
      <c r="F151" s="82">
        <f>F152+F159</f>
        <v>75866676</v>
      </c>
      <c r="G151" s="82">
        <f>G152+G159</f>
        <v>55000000</v>
      </c>
      <c r="H151" s="160">
        <f>H152+H159</f>
        <v>59900000</v>
      </c>
      <c r="I151" s="32">
        <f t="shared" si="27"/>
        <v>-20866676</v>
      </c>
      <c r="J151" s="32">
        <f t="shared" si="28"/>
        <v>4900000</v>
      </c>
    </row>
    <row r="152" spans="1:10" ht="39" customHeight="1">
      <c r="A152" s="86" t="s">
        <v>412</v>
      </c>
      <c r="B152" s="83" t="s">
        <v>264</v>
      </c>
      <c r="C152" s="83" t="s">
        <v>390</v>
      </c>
      <c r="D152" s="83" t="s">
        <v>413</v>
      </c>
      <c r="E152" s="83"/>
      <c r="F152" s="82">
        <f>F153+F155+F157</f>
        <v>68005951</v>
      </c>
      <c r="G152" s="82">
        <f>G153+G155+G157</f>
        <v>25000000</v>
      </c>
      <c r="H152" s="160">
        <f>H153+H155+H157</f>
        <v>29900000</v>
      </c>
      <c r="I152" s="32">
        <f t="shared" si="27"/>
        <v>-43005951</v>
      </c>
      <c r="J152" s="32">
        <f t="shared" si="28"/>
        <v>4900000</v>
      </c>
    </row>
    <row r="153" spans="1:10" ht="30.95" customHeight="1">
      <c r="A153" s="86" t="s">
        <v>414</v>
      </c>
      <c r="B153" s="83" t="s">
        <v>264</v>
      </c>
      <c r="C153" s="83" t="s">
        <v>390</v>
      </c>
      <c r="D153" s="83" t="s">
        <v>415</v>
      </c>
      <c r="E153" s="83"/>
      <c r="F153" s="82">
        <f>F154</f>
        <v>14185372</v>
      </c>
      <c r="G153" s="82">
        <f>G154</f>
        <v>0</v>
      </c>
      <c r="H153" s="160">
        <f>H154</f>
        <v>0</v>
      </c>
      <c r="I153" s="32">
        <f t="shared" si="27"/>
        <v>-14185372</v>
      </c>
      <c r="J153" s="32">
        <f t="shared" si="28"/>
        <v>0</v>
      </c>
    </row>
    <row r="154" spans="1:10" ht="39" customHeight="1">
      <c r="A154" s="86" t="s">
        <v>416</v>
      </c>
      <c r="B154" s="83" t="s">
        <v>264</v>
      </c>
      <c r="C154" s="83" t="s">
        <v>390</v>
      </c>
      <c r="D154" s="83" t="s">
        <v>415</v>
      </c>
      <c r="E154" s="83" t="s">
        <v>417</v>
      </c>
      <c r="F154" s="82">
        <f>'Прил 6'!G103</f>
        <v>14185372</v>
      </c>
      <c r="G154" s="82">
        <f>'Прил 6'!H103</f>
        <v>0</v>
      </c>
      <c r="H154" s="160">
        <f>'Прил 6'!I103</f>
        <v>0</v>
      </c>
      <c r="I154" s="32">
        <f t="shared" si="27"/>
        <v>-14185372</v>
      </c>
      <c r="J154" s="32">
        <f t="shared" si="28"/>
        <v>0</v>
      </c>
    </row>
    <row r="155" spans="1:10" ht="60.75" customHeight="1">
      <c r="A155" s="86" t="s">
        <v>418</v>
      </c>
      <c r="B155" s="83" t="s">
        <v>264</v>
      </c>
      <c r="C155" s="83" t="s">
        <v>390</v>
      </c>
      <c r="D155" s="83" t="s">
        <v>419</v>
      </c>
      <c r="E155" s="83"/>
      <c r="F155" s="82">
        <f>F156</f>
        <v>4950000</v>
      </c>
      <c r="G155" s="82">
        <f>G156</f>
        <v>25000000</v>
      </c>
      <c r="H155" s="160">
        <f>H156</f>
        <v>29900000</v>
      </c>
      <c r="I155" s="32">
        <f t="shared" si="27"/>
        <v>20050000</v>
      </c>
      <c r="J155" s="32">
        <f t="shared" si="28"/>
        <v>4900000</v>
      </c>
    </row>
    <row r="156" spans="1:10" ht="39" customHeight="1">
      <c r="A156" s="86" t="s">
        <v>416</v>
      </c>
      <c r="B156" s="83" t="s">
        <v>264</v>
      </c>
      <c r="C156" s="83" t="s">
        <v>390</v>
      </c>
      <c r="D156" s="83" t="s">
        <v>419</v>
      </c>
      <c r="E156" s="83" t="s">
        <v>417</v>
      </c>
      <c r="F156" s="82">
        <f>'Прил 6'!G105</f>
        <v>4950000</v>
      </c>
      <c r="G156" s="82">
        <f>'Прил 6'!H105</f>
        <v>25000000</v>
      </c>
      <c r="H156" s="160">
        <f>'Прил 6'!I105</f>
        <v>29900000</v>
      </c>
      <c r="I156" s="32">
        <f t="shared" si="27"/>
        <v>20050000</v>
      </c>
      <c r="J156" s="32">
        <f t="shared" si="28"/>
        <v>4900000</v>
      </c>
    </row>
    <row r="157" spans="1:10" ht="30.95" customHeight="1">
      <c r="A157" s="86" t="s">
        <v>420</v>
      </c>
      <c r="B157" s="83" t="s">
        <v>264</v>
      </c>
      <c r="C157" s="83" t="s">
        <v>390</v>
      </c>
      <c r="D157" s="83" t="s">
        <v>421</v>
      </c>
      <c r="E157" s="83"/>
      <c r="F157" s="82">
        <f>F158</f>
        <v>48870579</v>
      </c>
      <c r="G157" s="82">
        <f>G158</f>
        <v>0</v>
      </c>
      <c r="H157" s="160">
        <f>H158</f>
        <v>0</v>
      </c>
      <c r="I157" s="32">
        <f t="shared" si="27"/>
        <v>-48870579</v>
      </c>
      <c r="J157" s="32">
        <f t="shared" si="28"/>
        <v>0</v>
      </c>
    </row>
    <row r="158" spans="1:10" ht="39" customHeight="1">
      <c r="A158" s="86" t="s">
        <v>416</v>
      </c>
      <c r="B158" s="83" t="s">
        <v>264</v>
      </c>
      <c r="C158" s="83" t="s">
        <v>390</v>
      </c>
      <c r="D158" s="83" t="s">
        <v>421</v>
      </c>
      <c r="E158" s="83" t="s">
        <v>417</v>
      </c>
      <c r="F158" s="82">
        <f>'Прил 6'!G107</f>
        <v>48870579</v>
      </c>
      <c r="G158" s="82">
        <f>'Прил 6'!H107</f>
        <v>0</v>
      </c>
      <c r="H158" s="160">
        <f>'Прил 6'!I107</f>
        <v>0</v>
      </c>
      <c r="I158" s="32">
        <f t="shared" si="27"/>
        <v>-48870579</v>
      </c>
      <c r="J158" s="32">
        <f t="shared" si="28"/>
        <v>0</v>
      </c>
    </row>
    <row r="159" spans="1:10" ht="44.85" customHeight="1">
      <c r="A159" s="86" t="s">
        <v>422</v>
      </c>
      <c r="B159" s="83" t="s">
        <v>264</v>
      </c>
      <c r="C159" s="83" t="s">
        <v>390</v>
      </c>
      <c r="D159" s="83" t="s">
        <v>423</v>
      </c>
      <c r="E159" s="83"/>
      <c r="F159" s="82">
        <f>F160+F162+F164</f>
        <v>7860725</v>
      </c>
      <c r="G159" s="82">
        <f>G160+G162+G164</f>
        <v>30000000</v>
      </c>
      <c r="H159" s="160">
        <f>H160+H162+H164</f>
        <v>30000000</v>
      </c>
      <c r="I159" s="32">
        <f t="shared" si="27"/>
        <v>22139275</v>
      </c>
      <c r="J159" s="32">
        <f t="shared" si="28"/>
        <v>0</v>
      </c>
    </row>
    <row r="160" spans="1:10" ht="29.85" customHeight="1">
      <c r="A160" s="86" t="s">
        <v>414</v>
      </c>
      <c r="B160" s="83" t="s">
        <v>264</v>
      </c>
      <c r="C160" s="83" t="s">
        <v>390</v>
      </c>
      <c r="D160" s="83" t="s">
        <v>424</v>
      </c>
      <c r="E160" s="83"/>
      <c r="F160" s="82">
        <f>F161</f>
        <v>4056434</v>
      </c>
      <c r="G160" s="82">
        <f>G161</f>
        <v>0</v>
      </c>
      <c r="H160" s="160">
        <f>H161</f>
        <v>0</v>
      </c>
      <c r="I160" s="32">
        <f t="shared" si="27"/>
        <v>-4056434</v>
      </c>
      <c r="J160" s="32">
        <f t="shared" si="28"/>
        <v>0</v>
      </c>
    </row>
    <row r="161" spans="1:10" ht="42" customHeight="1">
      <c r="A161" s="86" t="s">
        <v>275</v>
      </c>
      <c r="B161" s="83" t="s">
        <v>264</v>
      </c>
      <c r="C161" s="83" t="s">
        <v>390</v>
      </c>
      <c r="D161" s="83" t="s">
        <v>424</v>
      </c>
      <c r="E161" s="83" t="s">
        <v>306</v>
      </c>
      <c r="F161" s="82">
        <f>'Прил 6'!G110</f>
        <v>4056434</v>
      </c>
      <c r="G161" s="82">
        <f>'Прил 6'!H110</f>
        <v>0</v>
      </c>
      <c r="H161" s="160">
        <f>'Прил 6'!I110</f>
        <v>0</v>
      </c>
      <c r="I161" s="32">
        <f t="shared" si="27"/>
        <v>-4056434</v>
      </c>
      <c r="J161" s="32">
        <f t="shared" si="28"/>
        <v>0</v>
      </c>
    </row>
    <row r="162" spans="1:10" ht="42" customHeight="1">
      <c r="A162" s="86" t="s">
        <v>425</v>
      </c>
      <c r="B162" s="83" t="s">
        <v>264</v>
      </c>
      <c r="C162" s="83" t="s">
        <v>390</v>
      </c>
      <c r="D162" s="83" t="s">
        <v>426</v>
      </c>
      <c r="E162" s="83"/>
      <c r="F162" s="82">
        <f>F163</f>
        <v>1100000</v>
      </c>
      <c r="G162" s="82">
        <f>G163</f>
        <v>30000000</v>
      </c>
      <c r="H162" s="160">
        <f>H163</f>
        <v>30000000</v>
      </c>
      <c r="I162" s="32">
        <f t="shared" si="27"/>
        <v>28900000</v>
      </c>
      <c r="J162" s="32">
        <f t="shared" si="28"/>
        <v>0</v>
      </c>
    </row>
    <row r="163" spans="1:10" ht="43.7" customHeight="1">
      <c r="A163" s="86" t="s">
        <v>275</v>
      </c>
      <c r="B163" s="83" t="s">
        <v>264</v>
      </c>
      <c r="C163" s="83" t="s">
        <v>390</v>
      </c>
      <c r="D163" s="83" t="s">
        <v>426</v>
      </c>
      <c r="E163" s="83" t="s">
        <v>306</v>
      </c>
      <c r="F163" s="82">
        <f>'Прил 6'!G112</f>
        <v>1100000</v>
      </c>
      <c r="G163" s="82">
        <f>'Прил 6'!H112</f>
        <v>30000000</v>
      </c>
      <c r="H163" s="160">
        <f>'Прил 6'!I112</f>
        <v>30000000</v>
      </c>
      <c r="I163" s="32">
        <f t="shared" si="27"/>
        <v>28900000</v>
      </c>
      <c r="J163" s="32">
        <f t="shared" si="28"/>
        <v>0</v>
      </c>
    </row>
    <row r="164" spans="1:10" ht="30.95" customHeight="1">
      <c r="A164" s="86" t="s">
        <v>420</v>
      </c>
      <c r="B164" s="83" t="s">
        <v>264</v>
      </c>
      <c r="C164" s="83" t="s">
        <v>390</v>
      </c>
      <c r="D164" s="83" t="s">
        <v>427</v>
      </c>
      <c r="E164" s="83"/>
      <c r="F164" s="82">
        <f>F165</f>
        <v>2704291</v>
      </c>
      <c r="G164" s="82">
        <f>G165</f>
        <v>0</v>
      </c>
      <c r="H164" s="160">
        <f>H165</f>
        <v>0</v>
      </c>
      <c r="I164" s="32">
        <f t="shared" si="27"/>
        <v>-2704291</v>
      </c>
      <c r="J164" s="32">
        <f t="shared" si="28"/>
        <v>0</v>
      </c>
    </row>
    <row r="165" spans="1:10" ht="43.7" customHeight="1">
      <c r="A165" s="86" t="s">
        <v>275</v>
      </c>
      <c r="B165" s="83" t="s">
        <v>264</v>
      </c>
      <c r="C165" s="83" t="s">
        <v>390</v>
      </c>
      <c r="D165" s="83" t="s">
        <v>427</v>
      </c>
      <c r="E165" s="83" t="s">
        <v>306</v>
      </c>
      <c r="F165" s="82">
        <f>'Прил 6'!G114</f>
        <v>2704291</v>
      </c>
      <c r="G165" s="82">
        <f>'Прил 6'!H114</f>
        <v>0</v>
      </c>
      <c r="H165" s="160">
        <f>'Прил 6'!I114</f>
        <v>0</v>
      </c>
      <c r="I165" s="32">
        <f t="shared" si="27"/>
        <v>-2704291</v>
      </c>
      <c r="J165" s="32">
        <f t="shared" si="28"/>
        <v>0</v>
      </c>
    </row>
    <row r="166" spans="1:10" ht="42" customHeight="1">
      <c r="A166" s="86" t="s">
        <v>464</v>
      </c>
      <c r="B166" s="83" t="s">
        <v>264</v>
      </c>
      <c r="C166" s="83" t="s">
        <v>390</v>
      </c>
      <c r="D166" s="83" t="s">
        <v>465</v>
      </c>
      <c r="E166" s="83"/>
      <c r="F166" s="82">
        <f t="shared" ref="F166:H169" si="29">F167</f>
        <v>309395.20000000001</v>
      </c>
      <c r="G166" s="82">
        <f t="shared" si="29"/>
        <v>0</v>
      </c>
      <c r="H166" s="160">
        <f t="shared" si="29"/>
        <v>0</v>
      </c>
      <c r="I166" s="32"/>
      <c r="J166" s="32"/>
    </row>
    <row r="167" spans="1:10" ht="42" customHeight="1">
      <c r="A167" s="86" t="s">
        <v>466</v>
      </c>
      <c r="B167" s="83" t="s">
        <v>264</v>
      </c>
      <c r="C167" s="83" t="s">
        <v>390</v>
      </c>
      <c r="D167" s="83" t="s">
        <v>467</v>
      </c>
      <c r="E167" s="83"/>
      <c r="F167" s="82">
        <f t="shared" si="29"/>
        <v>309395.20000000001</v>
      </c>
      <c r="G167" s="82">
        <f t="shared" si="29"/>
        <v>0</v>
      </c>
      <c r="H167" s="160">
        <f t="shared" si="29"/>
        <v>0</v>
      </c>
      <c r="I167" s="32"/>
      <c r="J167" s="32"/>
    </row>
    <row r="168" spans="1:10" ht="42" customHeight="1">
      <c r="A168" s="86" t="s">
        <v>725</v>
      </c>
      <c r="B168" s="83" t="s">
        <v>264</v>
      </c>
      <c r="C168" s="83" t="s">
        <v>390</v>
      </c>
      <c r="D168" s="83" t="s">
        <v>726</v>
      </c>
      <c r="E168" s="83"/>
      <c r="F168" s="82">
        <f t="shared" si="29"/>
        <v>309395.20000000001</v>
      </c>
      <c r="G168" s="82">
        <f t="shared" si="29"/>
        <v>0</v>
      </c>
      <c r="H168" s="160">
        <f t="shared" si="29"/>
        <v>0</v>
      </c>
      <c r="I168" s="32"/>
      <c r="J168" s="32"/>
    </row>
    <row r="169" spans="1:10" ht="37.5">
      <c r="A169" s="86" t="s">
        <v>727</v>
      </c>
      <c r="B169" s="83" t="s">
        <v>264</v>
      </c>
      <c r="C169" s="83" t="s">
        <v>390</v>
      </c>
      <c r="D169" s="83" t="s">
        <v>1027</v>
      </c>
      <c r="E169" s="83"/>
      <c r="F169" s="82">
        <f t="shared" si="29"/>
        <v>309395.20000000001</v>
      </c>
      <c r="G169" s="82">
        <f t="shared" si="29"/>
        <v>0</v>
      </c>
      <c r="H169" s="160">
        <f t="shared" si="29"/>
        <v>0</v>
      </c>
      <c r="I169" s="32"/>
      <c r="J169" s="32"/>
    </row>
    <row r="170" spans="1:10" ht="42" customHeight="1">
      <c r="A170" s="86" t="s">
        <v>416</v>
      </c>
      <c r="B170" s="83" t="s">
        <v>264</v>
      </c>
      <c r="C170" s="83" t="s">
        <v>390</v>
      </c>
      <c r="D170" s="83" t="s">
        <v>1027</v>
      </c>
      <c r="E170" s="83" t="s">
        <v>417</v>
      </c>
      <c r="F170" s="82">
        <f>'Прил 6'!G119</f>
        <v>309395.20000000001</v>
      </c>
      <c r="G170" s="82">
        <f>'Прил 6'!H119</f>
        <v>0</v>
      </c>
      <c r="H170" s="160">
        <f>'Прил 6'!I119</f>
        <v>0</v>
      </c>
      <c r="I170" s="32"/>
      <c r="J170" s="32"/>
    </row>
    <row r="171" spans="1:10" ht="26.25" customHeight="1">
      <c r="A171" s="162" t="s">
        <v>428</v>
      </c>
      <c r="B171" s="85" t="s">
        <v>264</v>
      </c>
      <c r="C171" s="85">
        <v>12</v>
      </c>
      <c r="D171" s="85"/>
      <c r="E171" s="85"/>
      <c r="F171" s="81">
        <f>F172+F179</f>
        <v>1675268</v>
      </c>
      <c r="G171" s="81">
        <f>G172+G179</f>
        <v>221448</v>
      </c>
      <c r="H171" s="156">
        <f>H172+H179</f>
        <v>170000</v>
      </c>
      <c r="I171" s="32">
        <f t="shared" si="27"/>
        <v>-1453820</v>
      </c>
      <c r="J171" s="32">
        <f t="shared" si="28"/>
        <v>-51448</v>
      </c>
    </row>
    <row r="172" spans="1:10" ht="64.5" customHeight="1">
      <c r="A172" s="86" t="s">
        <v>429</v>
      </c>
      <c r="B172" s="83" t="s">
        <v>264</v>
      </c>
      <c r="C172" s="83" t="s">
        <v>430</v>
      </c>
      <c r="D172" s="83" t="s">
        <v>431</v>
      </c>
      <c r="E172" s="85"/>
      <c r="F172" s="82">
        <f t="shared" ref="F172:H173" si="30">F173</f>
        <v>1525268</v>
      </c>
      <c r="G172" s="82">
        <f t="shared" si="30"/>
        <v>61448</v>
      </c>
      <c r="H172" s="160">
        <f t="shared" si="30"/>
        <v>0</v>
      </c>
      <c r="I172" s="32">
        <f t="shared" si="27"/>
        <v>-1463820</v>
      </c>
      <c r="J172" s="32">
        <f t="shared" si="28"/>
        <v>-61448</v>
      </c>
    </row>
    <row r="173" spans="1:10" ht="42.6" customHeight="1">
      <c r="A173" s="166" t="s">
        <v>432</v>
      </c>
      <c r="B173" s="83" t="s">
        <v>264</v>
      </c>
      <c r="C173" s="83" t="s">
        <v>430</v>
      </c>
      <c r="D173" s="83" t="s">
        <v>433</v>
      </c>
      <c r="E173" s="85"/>
      <c r="F173" s="82">
        <f t="shared" si="30"/>
        <v>1525268</v>
      </c>
      <c r="G173" s="82">
        <f t="shared" si="30"/>
        <v>61448</v>
      </c>
      <c r="H173" s="160">
        <f t="shared" si="30"/>
        <v>0</v>
      </c>
      <c r="I173" s="32">
        <f t="shared" si="27"/>
        <v>-1463820</v>
      </c>
      <c r="J173" s="32">
        <f t="shared" si="28"/>
        <v>-61448</v>
      </c>
    </row>
    <row r="174" spans="1:10" ht="64.5" customHeight="1">
      <c r="A174" s="86" t="s">
        <v>434</v>
      </c>
      <c r="B174" s="83" t="s">
        <v>264</v>
      </c>
      <c r="C174" s="83" t="s">
        <v>430</v>
      </c>
      <c r="D174" s="83" t="s">
        <v>435</v>
      </c>
      <c r="E174" s="85"/>
      <c r="F174" s="82">
        <f>F175+F177</f>
        <v>1525268</v>
      </c>
      <c r="G174" s="82">
        <f>G175+G177</f>
        <v>61448</v>
      </c>
      <c r="H174" s="160">
        <f>H175+H177</f>
        <v>0</v>
      </c>
      <c r="I174" s="32">
        <f t="shared" si="27"/>
        <v>-1463820</v>
      </c>
      <c r="J174" s="32">
        <f t="shared" si="28"/>
        <v>-61448</v>
      </c>
    </row>
    <row r="175" spans="1:10" ht="63.75" customHeight="1">
      <c r="A175" s="86" t="s">
        <v>436</v>
      </c>
      <c r="B175" s="83" t="s">
        <v>264</v>
      </c>
      <c r="C175" s="83" t="s">
        <v>430</v>
      </c>
      <c r="D175" s="83" t="s">
        <v>437</v>
      </c>
      <c r="E175" s="83"/>
      <c r="F175" s="82">
        <f>F176</f>
        <v>1067688</v>
      </c>
      <c r="G175" s="82">
        <f>G176</f>
        <v>0</v>
      </c>
      <c r="H175" s="160">
        <f>H176</f>
        <v>0</v>
      </c>
      <c r="I175" s="32">
        <f t="shared" si="27"/>
        <v>-1067688</v>
      </c>
      <c r="J175" s="32">
        <f t="shared" si="28"/>
        <v>0</v>
      </c>
    </row>
    <row r="176" spans="1:10" ht="41.25" customHeight="1">
      <c r="A176" s="86" t="s">
        <v>275</v>
      </c>
      <c r="B176" s="83" t="s">
        <v>264</v>
      </c>
      <c r="C176" s="83" t="s">
        <v>430</v>
      </c>
      <c r="D176" s="83" t="s">
        <v>437</v>
      </c>
      <c r="E176" s="83" t="s">
        <v>306</v>
      </c>
      <c r="F176" s="82">
        <f>'Прил 6'!G125</f>
        <v>1067688</v>
      </c>
      <c r="G176" s="82">
        <f>'Прил 6'!H125</f>
        <v>0</v>
      </c>
      <c r="H176" s="160">
        <f>'Прил 6'!I125</f>
        <v>0</v>
      </c>
      <c r="I176" s="32">
        <f t="shared" si="27"/>
        <v>-1067688</v>
      </c>
      <c r="J176" s="32">
        <f t="shared" si="28"/>
        <v>0</v>
      </c>
    </row>
    <row r="177" spans="1:10" ht="61.9" customHeight="1">
      <c r="A177" s="86" t="s">
        <v>438</v>
      </c>
      <c r="B177" s="83" t="s">
        <v>264</v>
      </c>
      <c r="C177" s="83" t="s">
        <v>430</v>
      </c>
      <c r="D177" s="83" t="s">
        <v>439</v>
      </c>
      <c r="E177" s="83"/>
      <c r="F177" s="82">
        <f>F178</f>
        <v>457580</v>
      </c>
      <c r="G177" s="82">
        <f>G178</f>
        <v>61448</v>
      </c>
      <c r="H177" s="160">
        <f>H178</f>
        <v>0</v>
      </c>
      <c r="I177" s="32">
        <f t="shared" si="27"/>
        <v>-396132</v>
      </c>
      <c r="J177" s="32">
        <f t="shared" si="28"/>
        <v>-61448</v>
      </c>
    </row>
    <row r="178" spans="1:10" ht="48.95" customHeight="1">
      <c r="A178" s="86" t="s">
        <v>275</v>
      </c>
      <c r="B178" s="83" t="s">
        <v>264</v>
      </c>
      <c r="C178" s="83" t="s">
        <v>430</v>
      </c>
      <c r="D178" s="83" t="s">
        <v>439</v>
      </c>
      <c r="E178" s="83" t="s">
        <v>306</v>
      </c>
      <c r="F178" s="82">
        <f>'Прил 6'!G127</f>
        <v>457580</v>
      </c>
      <c r="G178" s="82">
        <f>'Прил 6'!H127</f>
        <v>61448</v>
      </c>
      <c r="H178" s="160">
        <f>'Прил 6'!I127</f>
        <v>0</v>
      </c>
      <c r="I178" s="32">
        <f t="shared" si="27"/>
        <v>-396132</v>
      </c>
      <c r="J178" s="32">
        <f t="shared" si="28"/>
        <v>-61448</v>
      </c>
    </row>
    <row r="179" spans="1:10" ht="39" customHeight="1">
      <c r="A179" s="86" t="s">
        <v>1026</v>
      </c>
      <c r="B179" s="83" t="s">
        <v>264</v>
      </c>
      <c r="C179" s="83">
        <v>12</v>
      </c>
      <c r="D179" s="83" t="s">
        <v>440</v>
      </c>
      <c r="E179" s="83"/>
      <c r="F179" s="82">
        <f t="shared" ref="F179:H181" si="31">F180</f>
        <v>150000</v>
      </c>
      <c r="G179" s="82">
        <f t="shared" si="31"/>
        <v>160000</v>
      </c>
      <c r="H179" s="160">
        <f t="shared" si="31"/>
        <v>170000</v>
      </c>
      <c r="I179" s="32">
        <f t="shared" si="27"/>
        <v>10000</v>
      </c>
      <c r="J179" s="32">
        <f t="shared" si="28"/>
        <v>10000</v>
      </c>
    </row>
    <row r="180" spans="1:10" ht="45" customHeight="1">
      <c r="A180" s="86" t="s">
        <v>441</v>
      </c>
      <c r="B180" s="83" t="s">
        <v>264</v>
      </c>
      <c r="C180" s="83">
        <v>12</v>
      </c>
      <c r="D180" s="83" t="s">
        <v>1032</v>
      </c>
      <c r="E180" s="83"/>
      <c r="F180" s="82">
        <f t="shared" si="31"/>
        <v>150000</v>
      </c>
      <c r="G180" s="82">
        <f t="shared" si="31"/>
        <v>160000</v>
      </c>
      <c r="H180" s="160">
        <f t="shared" si="31"/>
        <v>170000</v>
      </c>
      <c r="I180" s="32">
        <f t="shared" si="27"/>
        <v>10000</v>
      </c>
      <c r="J180" s="32">
        <f t="shared" si="28"/>
        <v>10000</v>
      </c>
    </row>
    <row r="181" spans="1:10" ht="44.85" customHeight="1">
      <c r="A181" s="86" t="s">
        <v>442</v>
      </c>
      <c r="B181" s="83" t="s">
        <v>264</v>
      </c>
      <c r="C181" s="83">
        <v>12</v>
      </c>
      <c r="D181" s="83" t="s">
        <v>1033</v>
      </c>
      <c r="E181" s="83"/>
      <c r="F181" s="82">
        <f t="shared" si="31"/>
        <v>150000</v>
      </c>
      <c r="G181" s="82">
        <f t="shared" si="31"/>
        <v>160000</v>
      </c>
      <c r="H181" s="160">
        <f t="shared" si="31"/>
        <v>170000</v>
      </c>
      <c r="I181" s="32">
        <f t="shared" si="27"/>
        <v>10000</v>
      </c>
      <c r="J181" s="32">
        <f t="shared" si="28"/>
        <v>10000</v>
      </c>
    </row>
    <row r="182" spans="1:10" ht="30.95" customHeight="1">
      <c r="A182" s="86" t="s">
        <v>372</v>
      </c>
      <c r="B182" s="83" t="s">
        <v>264</v>
      </c>
      <c r="C182" s="83">
        <v>12</v>
      </c>
      <c r="D182" s="83" t="s">
        <v>1033</v>
      </c>
      <c r="E182" s="83" t="s">
        <v>373</v>
      </c>
      <c r="F182" s="82">
        <f>'Прил 6'!G131</f>
        <v>150000</v>
      </c>
      <c r="G182" s="82">
        <f>'Прил 6'!H131</f>
        <v>160000</v>
      </c>
      <c r="H182" s="160">
        <f>'Прил 6'!I131</f>
        <v>170000</v>
      </c>
      <c r="I182" s="32">
        <f t="shared" si="27"/>
        <v>10000</v>
      </c>
      <c r="J182" s="32">
        <f t="shared" si="28"/>
        <v>10000</v>
      </c>
    </row>
    <row r="183" spans="1:10" ht="19.350000000000001" customHeight="1">
      <c r="A183" s="162" t="s">
        <v>443</v>
      </c>
      <c r="B183" s="85" t="s">
        <v>444</v>
      </c>
      <c r="C183" s="85"/>
      <c r="D183" s="85"/>
      <c r="E183" s="85"/>
      <c r="F183" s="81">
        <f>F184+F190</f>
        <v>37058320</v>
      </c>
      <c r="G183" s="81">
        <f>G184+G190</f>
        <v>5345750</v>
      </c>
      <c r="H183" s="156">
        <f>H184+H190</f>
        <v>6759306</v>
      </c>
      <c r="I183" s="32">
        <f t="shared" si="27"/>
        <v>-31712570</v>
      </c>
      <c r="J183" s="32">
        <f t="shared" si="28"/>
        <v>1413556</v>
      </c>
    </row>
    <row r="184" spans="1:10" ht="19.350000000000001" customHeight="1">
      <c r="A184" s="162" t="s">
        <v>445</v>
      </c>
      <c r="B184" s="85" t="s">
        <v>444</v>
      </c>
      <c r="C184" s="85" t="s">
        <v>229</v>
      </c>
      <c r="D184" s="85"/>
      <c r="E184" s="85"/>
      <c r="F184" s="81">
        <f>F185</f>
        <v>996000</v>
      </c>
      <c r="G184" s="81">
        <f t="shared" ref="G184:H188" si="32">G185</f>
        <v>996000</v>
      </c>
      <c r="H184" s="156">
        <f t="shared" si="32"/>
        <v>614556</v>
      </c>
      <c r="I184" s="32">
        <f t="shared" si="27"/>
        <v>0</v>
      </c>
      <c r="J184" s="32">
        <f t="shared" si="28"/>
        <v>-381444</v>
      </c>
    </row>
    <row r="185" spans="1:10" ht="42.6" customHeight="1">
      <c r="A185" s="86" t="s">
        <v>446</v>
      </c>
      <c r="B185" s="83" t="s">
        <v>444</v>
      </c>
      <c r="C185" s="83" t="s">
        <v>229</v>
      </c>
      <c r="D185" s="83" t="s">
        <v>431</v>
      </c>
      <c r="E185" s="85"/>
      <c r="F185" s="82">
        <f>F186</f>
        <v>996000</v>
      </c>
      <c r="G185" s="82">
        <f t="shared" si="32"/>
        <v>996000</v>
      </c>
      <c r="H185" s="160">
        <f t="shared" si="32"/>
        <v>614556</v>
      </c>
      <c r="I185" s="32">
        <f t="shared" si="27"/>
        <v>0</v>
      </c>
      <c r="J185" s="32">
        <f t="shared" si="28"/>
        <v>-381444</v>
      </c>
    </row>
    <row r="186" spans="1:10" ht="44.85" customHeight="1">
      <c r="A186" s="166" t="s">
        <v>447</v>
      </c>
      <c r="B186" s="83" t="s">
        <v>444</v>
      </c>
      <c r="C186" s="83" t="s">
        <v>229</v>
      </c>
      <c r="D186" s="83" t="s">
        <v>448</v>
      </c>
      <c r="E186" s="83"/>
      <c r="F186" s="82">
        <f>F187</f>
        <v>996000</v>
      </c>
      <c r="G186" s="82">
        <f t="shared" si="32"/>
        <v>996000</v>
      </c>
      <c r="H186" s="160">
        <f t="shared" si="32"/>
        <v>614556</v>
      </c>
      <c r="I186" s="32">
        <f t="shared" si="27"/>
        <v>0</v>
      </c>
      <c r="J186" s="32">
        <f t="shared" si="28"/>
        <v>-381444</v>
      </c>
    </row>
    <row r="187" spans="1:10" ht="42" customHeight="1">
      <c r="A187" s="86" t="s">
        <v>449</v>
      </c>
      <c r="B187" s="83" t="s">
        <v>444</v>
      </c>
      <c r="C187" s="83" t="s">
        <v>229</v>
      </c>
      <c r="D187" s="83" t="s">
        <v>450</v>
      </c>
      <c r="E187" s="83"/>
      <c r="F187" s="82">
        <f>F188</f>
        <v>996000</v>
      </c>
      <c r="G187" s="82">
        <f t="shared" si="32"/>
        <v>996000</v>
      </c>
      <c r="H187" s="160">
        <f t="shared" si="32"/>
        <v>614556</v>
      </c>
      <c r="I187" s="32">
        <f t="shared" si="27"/>
        <v>0</v>
      </c>
      <c r="J187" s="32">
        <f t="shared" si="28"/>
        <v>-381444</v>
      </c>
    </row>
    <row r="188" spans="1:10" ht="23.25" customHeight="1">
      <c r="A188" s="86" t="s">
        <v>451</v>
      </c>
      <c r="B188" s="83" t="s">
        <v>444</v>
      </c>
      <c r="C188" s="83" t="s">
        <v>229</v>
      </c>
      <c r="D188" s="83" t="s">
        <v>452</v>
      </c>
      <c r="E188" s="83"/>
      <c r="F188" s="82">
        <f>F189</f>
        <v>996000</v>
      </c>
      <c r="G188" s="82">
        <f t="shared" si="32"/>
        <v>996000</v>
      </c>
      <c r="H188" s="160">
        <f t="shared" si="32"/>
        <v>614556</v>
      </c>
      <c r="I188" s="32">
        <f t="shared" si="27"/>
        <v>0</v>
      </c>
      <c r="J188" s="32">
        <f t="shared" si="28"/>
        <v>-381444</v>
      </c>
    </row>
    <row r="189" spans="1:10" ht="42" customHeight="1">
      <c r="A189" s="86" t="s">
        <v>275</v>
      </c>
      <c r="B189" s="83" t="s">
        <v>444</v>
      </c>
      <c r="C189" s="83" t="s">
        <v>229</v>
      </c>
      <c r="D189" s="83" t="s">
        <v>452</v>
      </c>
      <c r="E189" s="83" t="s">
        <v>306</v>
      </c>
      <c r="F189" s="82">
        <f>'Прил 6'!G138</f>
        <v>996000</v>
      </c>
      <c r="G189" s="82">
        <f>'Прил 6'!H138</f>
        <v>996000</v>
      </c>
      <c r="H189" s="160">
        <f>'Прил 6'!I138</f>
        <v>614556</v>
      </c>
      <c r="I189" s="32">
        <f t="shared" si="27"/>
        <v>0</v>
      </c>
      <c r="J189" s="32">
        <f t="shared" si="28"/>
        <v>-381444</v>
      </c>
    </row>
    <row r="190" spans="1:10" ht="29.25" customHeight="1">
      <c r="A190" s="162" t="s">
        <v>453</v>
      </c>
      <c r="B190" s="85" t="s">
        <v>444</v>
      </c>
      <c r="C190" s="85" t="s">
        <v>232</v>
      </c>
      <c r="D190" s="85"/>
      <c r="E190" s="85"/>
      <c r="F190" s="81">
        <f>F191+F197+F206</f>
        <v>36062320</v>
      </c>
      <c r="G190" s="81">
        <f>G191+G197+G206</f>
        <v>4349750</v>
      </c>
      <c r="H190" s="156">
        <f>H191+H197+H206</f>
        <v>6144750</v>
      </c>
      <c r="I190" s="32">
        <f t="shared" si="27"/>
        <v>-31712570</v>
      </c>
      <c r="J190" s="32">
        <f t="shared" si="28"/>
        <v>1795000</v>
      </c>
    </row>
    <row r="191" spans="1:10" ht="50.1" customHeight="1">
      <c r="A191" s="86" t="s">
        <v>454</v>
      </c>
      <c r="B191" s="83" t="s">
        <v>444</v>
      </c>
      <c r="C191" s="83" t="s">
        <v>232</v>
      </c>
      <c r="D191" s="83" t="s">
        <v>455</v>
      </c>
      <c r="E191" s="83"/>
      <c r="F191" s="82">
        <f t="shared" ref="F191:H193" si="33">F192</f>
        <v>6920000</v>
      </c>
      <c r="G191" s="82">
        <f t="shared" si="33"/>
        <v>3899750</v>
      </c>
      <c r="H191" s="160">
        <f t="shared" si="33"/>
        <v>5594750</v>
      </c>
      <c r="I191" s="32">
        <f t="shared" si="27"/>
        <v>-3020250</v>
      </c>
      <c r="J191" s="32">
        <f t="shared" si="28"/>
        <v>1695000</v>
      </c>
    </row>
    <row r="192" spans="1:10" ht="26.65" customHeight="1">
      <c r="A192" s="86" t="s">
        <v>456</v>
      </c>
      <c r="B192" s="83" t="s">
        <v>444</v>
      </c>
      <c r="C192" s="83" t="s">
        <v>232</v>
      </c>
      <c r="D192" s="83" t="s">
        <v>457</v>
      </c>
      <c r="E192" s="83"/>
      <c r="F192" s="82">
        <f t="shared" si="33"/>
        <v>6920000</v>
      </c>
      <c r="G192" s="82">
        <f t="shared" si="33"/>
        <v>3899750</v>
      </c>
      <c r="H192" s="160">
        <f t="shared" si="33"/>
        <v>5594750</v>
      </c>
      <c r="I192" s="32">
        <f t="shared" si="27"/>
        <v>-3020250</v>
      </c>
      <c r="J192" s="32">
        <f t="shared" si="28"/>
        <v>1695000</v>
      </c>
    </row>
    <row r="193" spans="1:10" ht="39" customHeight="1">
      <c r="A193" s="86" t="s">
        <v>458</v>
      </c>
      <c r="B193" s="83" t="s">
        <v>444</v>
      </c>
      <c r="C193" s="83" t="s">
        <v>232</v>
      </c>
      <c r="D193" s="83" t="s">
        <v>459</v>
      </c>
      <c r="E193" s="83"/>
      <c r="F193" s="82">
        <f>F194</f>
        <v>6920000</v>
      </c>
      <c r="G193" s="82">
        <f t="shared" si="33"/>
        <v>3899750</v>
      </c>
      <c r="H193" s="160">
        <f t="shared" si="33"/>
        <v>5594750</v>
      </c>
      <c r="I193" s="32">
        <f t="shared" si="27"/>
        <v>-3020250</v>
      </c>
      <c r="J193" s="32">
        <f t="shared" si="28"/>
        <v>1695000</v>
      </c>
    </row>
    <row r="194" spans="1:10" ht="43.7" customHeight="1">
      <c r="A194" s="86" t="s">
        <v>460</v>
      </c>
      <c r="B194" s="83" t="s">
        <v>444</v>
      </c>
      <c r="C194" s="83" t="s">
        <v>232</v>
      </c>
      <c r="D194" s="83" t="s">
        <v>461</v>
      </c>
      <c r="E194" s="83"/>
      <c r="F194" s="82">
        <f>F195+F196</f>
        <v>6920000</v>
      </c>
      <c r="G194" s="82">
        <f>G195+G196</f>
        <v>3899750</v>
      </c>
      <c r="H194" s="160">
        <f>H195+H196</f>
        <v>5594750</v>
      </c>
      <c r="I194" s="32">
        <f t="shared" si="27"/>
        <v>-3020250</v>
      </c>
      <c r="J194" s="32">
        <f t="shared" si="28"/>
        <v>1695000</v>
      </c>
    </row>
    <row r="195" spans="1:10" ht="43.5" customHeight="1">
      <c r="A195" s="86" t="s">
        <v>275</v>
      </c>
      <c r="B195" s="83" t="s">
        <v>444</v>
      </c>
      <c r="C195" s="83" t="s">
        <v>232</v>
      </c>
      <c r="D195" s="83" t="s">
        <v>461</v>
      </c>
      <c r="E195" s="83" t="s">
        <v>306</v>
      </c>
      <c r="F195" s="82">
        <f>'Прил 6'!G144</f>
        <v>570000</v>
      </c>
      <c r="G195" s="82">
        <f>'Прил 6'!H144</f>
        <v>1500000</v>
      </c>
      <c r="H195" s="160">
        <f>'Прил 6'!I144</f>
        <v>1500000</v>
      </c>
      <c r="I195" s="32">
        <f t="shared" si="27"/>
        <v>930000</v>
      </c>
      <c r="J195" s="32">
        <f t="shared" si="28"/>
        <v>0</v>
      </c>
    </row>
    <row r="196" spans="1:10" ht="43.5" customHeight="1">
      <c r="A196" s="86" t="s">
        <v>416</v>
      </c>
      <c r="B196" s="83" t="s">
        <v>444</v>
      </c>
      <c r="C196" s="83" t="s">
        <v>232</v>
      </c>
      <c r="D196" s="83" t="s">
        <v>461</v>
      </c>
      <c r="E196" s="83" t="s">
        <v>417</v>
      </c>
      <c r="F196" s="82">
        <f>'Прил 6'!G145</f>
        <v>6350000</v>
      </c>
      <c r="G196" s="82">
        <f>'Прил 6'!H145</f>
        <v>2399750</v>
      </c>
      <c r="H196" s="160">
        <f>'Прил 6'!I145</f>
        <v>4094750</v>
      </c>
      <c r="I196" s="32">
        <f t="shared" si="27"/>
        <v>-3950250</v>
      </c>
      <c r="J196" s="32">
        <f t="shared" si="28"/>
        <v>1695000</v>
      </c>
    </row>
    <row r="197" spans="1:10" ht="43.5" customHeight="1">
      <c r="A197" s="86" t="s">
        <v>446</v>
      </c>
      <c r="B197" s="83" t="s">
        <v>444</v>
      </c>
      <c r="C197" s="83" t="s">
        <v>232</v>
      </c>
      <c r="D197" s="83" t="s">
        <v>431</v>
      </c>
      <c r="E197" s="83"/>
      <c r="F197" s="82">
        <f>F202+F198</f>
        <v>29142320</v>
      </c>
      <c r="G197" s="82">
        <f>G202+G198</f>
        <v>0</v>
      </c>
      <c r="H197" s="160">
        <f>H202+H198</f>
        <v>0</v>
      </c>
      <c r="I197" s="32">
        <f t="shared" si="27"/>
        <v>-29142320</v>
      </c>
      <c r="J197" s="32">
        <f t="shared" si="28"/>
        <v>0</v>
      </c>
    </row>
    <row r="198" spans="1:10" ht="43.5" customHeight="1">
      <c r="A198" s="166" t="s">
        <v>705</v>
      </c>
      <c r="B198" s="83" t="s">
        <v>444</v>
      </c>
      <c r="C198" s="83" t="s">
        <v>232</v>
      </c>
      <c r="D198" s="83" t="s">
        <v>433</v>
      </c>
      <c r="E198" s="83"/>
      <c r="F198" s="82">
        <f t="shared" ref="F198:H200" si="34">F199</f>
        <v>21386600</v>
      </c>
      <c r="G198" s="82">
        <f t="shared" si="34"/>
        <v>0</v>
      </c>
      <c r="H198" s="160">
        <f t="shared" si="34"/>
        <v>0</v>
      </c>
      <c r="I198" s="32">
        <f t="shared" si="27"/>
        <v>-21386600</v>
      </c>
      <c r="J198" s="32">
        <f t="shared" si="28"/>
        <v>0</v>
      </c>
    </row>
    <row r="199" spans="1:10" ht="43.5" customHeight="1">
      <c r="A199" s="86" t="s">
        <v>706</v>
      </c>
      <c r="B199" s="83" t="s">
        <v>444</v>
      </c>
      <c r="C199" s="83" t="s">
        <v>232</v>
      </c>
      <c r="D199" s="83" t="s">
        <v>707</v>
      </c>
      <c r="E199" s="83"/>
      <c r="F199" s="82">
        <f t="shared" si="34"/>
        <v>21386600</v>
      </c>
      <c r="G199" s="82">
        <f t="shared" si="34"/>
        <v>0</v>
      </c>
      <c r="H199" s="160">
        <f t="shared" si="34"/>
        <v>0</v>
      </c>
      <c r="I199" s="32">
        <f t="shared" si="27"/>
        <v>-21386600</v>
      </c>
      <c r="J199" s="32">
        <f t="shared" si="28"/>
        <v>0</v>
      </c>
    </row>
    <row r="200" spans="1:10" ht="51.75" customHeight="1">
      <c r="A200" s="86" t="s">
        <v>796</v>
      </c>
      <c r="B200" s="83" t="s">
        <v>444</v>
      </c>
      <c r="C200" s="83" t="s">
        <v>232</v>
      </c>
      <c r="D200" s="83" t="s">
        <v>797</v>
      </c>
      <c r="E200" s="83"/>
      <c r="F200" s="82">
        <f t="shared" si="34"/>
        <v>21386600</v>
      </c>
      <c r="G200" s="82">
        <f t="shared" si="34"/>
        <v>0</v>
      </c>
      <c r="H200" s="160">
        <f t="shared" si="34"/>
        <v>0</v>
      </c>
      <c r="I200" s="32"/>
      <c r="J200" s="32"/>
    </row>
    <row r="201" spans="1:10" ht="44.25" customHeight="1">
      <c r="A201" s="86" t="s">
        <v>416</v>
      </c>
      <c r="B201" s="83" t="s">
        <v>444</v>
      </c>
      <c r="C201" s="83" t="s">
        <v>232</v>
      </c>
      <c r="D201" s="83" t="s">
        <v>797</v>
      </c>
      <c r="E201" s="83" t="s">
        <v>417</v>
      </c>
      <c r="F201" s="82">
        <f>'Прил 6'!G150</f>
        <v>21386600</v>
      </c>
      <c r="G201" s="82">
        <f>'Прил 6'!H150</f>
        <v>0</v>
      </c>
      <c r="H201" s="160">
        <f>'Прил 6'!I150</f>
        <v>0</v>
      </c>
      <c r="I201" s="32"/>
      <c r="J201" s="32"/>
    </row>
    <row r="202" spans="1:10" ht="43.5" customHeight="1">
      <c r="A202" s="166" t="s">
        <v>447</v>
      </c>
      <c r="B202" s="83" t="s">
        <v>444</v>
      </c>
      <c r="C202" s="83" t="s">
        <v>232</v>
      </c>
      <c r="D202" s="83" t="s">
        <v>448</v>
      </c>
      <c r="E202" s="83"/>
      <c r="F202" s="82">
        <f>F203</f>
        <v>7755720</v>
      </c>
      <c r="G202" s="82">
        <f t="shared" ref="G202:H204" si="35">G203</f>
        <v>0</v>
      </c>
      <c r="H202" s="160">
        <f t="shared" si="35"/>
        <v>0</v>
      </c>
      <c r="I202" s="32">
        <f t="shared" ref="I202:I265" si="36">G202-F202</f>
        <v>-7755720</v>
      </c>
      <c r="J202" s="32">
        <f t="shared" ref="J202:J265" si="37">H202-G202</f>
        <v>0</v>
      </c>
    </row>
    <row r="203" spans="1:10" ht="43.5" customHeight="1">
      <c r="A203" s="86" t="s">
        <v>449</v>
      </c>
      <c r="B203" s="83" t="s">
        <v>444</v>
      </c>
      <c r="C203" s="83" t="s">
        <v>232</v>
      </c>
      <c r="D203" s="83" t="s">
        <v>450</v>
      </c>
      <c r="E203" s="83"/>
      <c r="F203" s="82">
        <f>F204</f>
        <v>7755720</v>
      </c>
      <c r="G203" s="82">
        <f t="shared" si="35"/>
        <v>0</v>
      </c>
      <c r="H203" s="160">
        <f t="shared" si="35"/>
        <v>0</v>
      </c>
      <c r="I203" s="32">
        <f t="shared" si="36"/>
        <v>-7755720</v>
      </c>
      <c r="J203" s="32">
        <f t="shared" si="37"/>
        <v>0</v>
      </c>
    </row>
    <row r="204" spans="1:10" ht="28.7" customHeight="1">
      <c r="A204" s="86" t="s">
        <v>462</v>
      </c>
      <c r="B204" s="83" t="s">
        <v>444</v>
      </c>
      <c r="C204" s="83" t="s">
        <v>232</v>
      </c>
      <c r="D204" s="83" t="s">
        <v>463</v>
      </c>
      <c r="E204" s="83"/>
      <c r="F204" s="82">
        <f>F205</f>
        <v>7755720</v>
      </c>
      <c r="G204" s="82">
        <f t="shared" si="35"/>
        <v>0</v>
      </c>
      <c r="H204" s="160">
        <f t="shared" si="35"/>
        <v>0</v>
      </c>
      <c r="I204" s="32">
        <f t="shared" si="36"/>
        <v>-7755720</v>
      </c>
      <c r="J204" s="32">
        <f t="shared" si="37"/>
        <v>0</v>
      </c>
    </row>
    <row r="205" spans="1:10" ht="18.75">
      <c r="A205" s="86" t="s">
        <v>372</v>
      </c>
      <c r="B205" s="83" t="s">
        <v>444</v>
      </c>
      <c r="C205" s="83" t="s">
        <v>232</v>
      </c>
      <c r="D205" s="83" t="s">
        <v>463</v>
      </c>
      <c r="E205" s="83" t="s">
        <v>373</v>
      </c>
      <c r="F205" s="82">
        <f>'Прил 6'!G154</f>
        <v>7755720</v>
      </c>
      <c r="G205" s="82">
        <f>'Прил 6'!H154</f>
        <v>0</v>
      </c>
      <c r="H205" s="160">
        <f>'Прил 6'!I154</f>
        <v>0</v>
      </c>
      <c r="I205" s="32">
        <f t="shared" si="36"/>
        <v>-7755720</v>
      </c>
      <c r="J205" s="32">
        <f t="shared" si="37"/>
        <v>0</v>
      </c>
    </row>
    <row r="206" spans="1:10" ht="37.5">
      <c r="A206" s="86" t="s">
        <v>464</v>
      </c>
      <c r="B206" s="83" t="s">
        <v>444</v>
      </c>
      <c r="C206" s="83" t="s">
        <v>232</v>
      </c>
      <c r="D206" s="83" t="s">
        <v>465</v>
      </c>
      <c r="E206" s="83"/>
      <c r="F206" s="82">
        <f t="shared" ref="F206:H209" si="38">F207</f>
        <v>0</v>
      </c>
      <c r="G206" s="82">
        <f t="shared" si="38"/>
        <v>450000</v>
      </c>
      <c r="H206" s="160">
        <f t="shared" si="38"/>
        <v>550000</v>
      </c>
      <c r="I206" s="32"/>
      <c r="J206" s="32"/>
    </row>
    <row r="207" spans="1:10" ht="37.5">
      <c r="A207" s="86" t="s">
        <v>466</v>
      </c>
      <c r="B207" s="83" t="s">
        <v>444</v>
      </c>
      <c r="C207" s="83" t="s">
        <v>232</v>
      </c>
      <c r="D207" s="83" t="s">
        <v>467</v>
      </c>
      <c r="E207" s="83"/>
      <c r="F207" s="82">
        <f t="shared" si="38"/>
        <v>0</v>
      </c>
      <c r="G207" s="82">
        <f t="shared" si="38"/>
        <v>450000</v>
      </c>
      <c r="H207" s="160">
        <f t="shared" si="38"/>
        <v>550000</v>
      </c>
      <c r="I207" s="32"/>
      <c r="J207" s="32"/>
    </row>
    <row r="208" spans="1:10" ht="37.5">
      <c r="A208" s="86" t="s">
        <v>1081</v>
      </c>
      <c r="B208" s="83" t="s">
        <v>444</v>
      </c>
      <c r="C208" s="83" t="s">
        <v>232</v>
      </c>
      <c r="D208" s="83" t="s">
        <v>1082</v>
      </c>
      <c r="E208" s="83"/>
      <c r="F208" s="82">
        <f t="shared" si="38"/>
        <v>0</v>
      </c>
      <c r="G208" s="82">
        <f t="shared" si="38"/>
        <v>450000</v>
      </c>
      <c r="H208" s="160">
        <f t="shared" si="38"/>
        <v>550000</v>
      </c>
      <c r="I208" s="32"/>
      <c r="J208" s="32"/>
    </row>
    <row r="209" spans="1:11" ht="37.5">
      <c r="A209" s="86" t="s">
        <v>1083</v>
      </c>
      <c r="B209" s="83" t="s">
        <v>444</v>
      </c>
      <c r="C209" s="83" t="s">
        <v>232</v>
      </c>
      <c r="D209" s="83" t="s">
        <v>1084</v>
      </c>
      <c r="E209" s="83"/>
      <c r="F209" s="82">
        <f t="shared" si="38"/>
        <v>0</v>
      </c>
      <c r="G209" s="82">
        <f t="shared" si="38"/>
        <v>450000</v>
      </c>
      <c r="H209" s="160">
        <f t="shared" si="38"/>
        <v>550000</v>
      </c>
      <c r="I209" s="32"/>
      <c r="J209" s="32"/>
    </row>
    <row r="210" spans="1:11" ht="37.5">
      <c r="A210" s="86" t="s">
        <v>416</v>
      </c>
      <c r="B210" s="83" t="s">
        <v>444</v>
      </c>
      <c r="C210" s="83" t="s">
        <v>232</v>
      </c>
      <c r="D210" s="83" t="s">
        <v>1084</v>
      </c>
      <c r="E210" s="83" t="s">
        <v>417</v>
      </c>
      <c r="F210" s="82">
        <f>'Прил 6'!G159</f>
        <v>0</v>
      </c>
      <c r="G210" s="82">
        <f>'Прил 6'!H159</f>
        <v>450000</v>
      </c>
      <c r="H210" s="160">
        <f>'Прил 6'!I159</f>
        <v>550000</v>
      </c>
      <c r="I210" s="32"/>
      <c r="J210" s="32"/>
    </row>
    <row r="211" spans="1:11" ht="18.75">
      <c r="A211" s="86"/>
      <c r="B211" s="83"/>
      <c r="C211" s="83"/>
      <c r="D211" s="83"/>
      <c r="E211" s="83"/>
      <c r="F211" s="82"/>
      <c r="G211" s="82"/>
      <c r="H211" s="160"/>
      <c r="I211" s="32"/>
      <c r="J211" s="32"/>
    </row>
    <row r="212" spans="1:11" ht="18.75">
      <c r="A212" s="162" t="s">
        <v>1015</v>
      </c>
      <c r="B212" s="85" t="s">
        <v>298</v>
      </c>
      <c r="C212" s="85" t="s">
        <v>230</v>
      </c>
      <c r="D212" s="85"/>
      <c r="E212" s="85"/>
      <c r="F212" s="81">
        <f t="shared" ref="F212:H217" si="39">F213</f>
        <v>500000</v>
      </c>
      <c r="G212" s="81">
        <f t="shared" si="39"/>
        <v>0</v>
      </c>
      <c r="H212" s="156">
        <f t="shared" si="39"/>
        <v>0</v>
      </c>
      <c r="I212" s="32"/>
      <c r="J212" s="32"/>
    </row>
    <row r="213" spans="1:11" ht="18.75">
      <c r="A213" s="162" t="s">
        <v>1016</v>
      </c>
      <c r="B213" s="85" t="s">
        <v>298</v>
      </c>
      <c r="C213" s="85" t="s">
        <v>444</v>
      </c>
      <c r="D213" s="85"/>
      <c r="E213" s="85"/>
      <c r="F213" s="81">
        <f t="shared" si="39"/>
        <v>500000</v>
      </c>
      <c r="G213" s="81">
        <f t="shared" si="39"/>
        <v>0</v>
      </c>
      <c r="H213" s="156">
        <f t="shared" si="39"/>
        <v>0</v>
      </c>
      <c r="I213" s="32"/>
      <c r="J213" s="32"/>
    </row>
    <row r="214" spans="1:11" ht="37.5">
      <c r="A214" s="86" t="s">
        <v>454</v>
      </c>
      <c r="B214" s="83" t="s">
        <v>298</v>
      </c>
      <c r="C214" s="83" t="s">
        <v>444</v>
      </c>
      <c r="D214" s="83" t="s">
        <v>455</v>
      </c>
      <c r="E214" s="83"/>
      <c r="F214" s="82">
        <f t="shared" si="39"/>
        <v>500000</v>
      </c>
      <c r="G214" s="82">
        <f t="shared" si="39"/>
        <v>0</v>
      </c>
      <c r="H214" s="160">
        <f t="shared" si="39"/>
        <v>0</v>
      </c>
      <c r="I214" s="32"/>
      <c r="J214" s="32"/>
    </row>
    <row r="215" spans="1:11" ht="37.5">
      <c r="A215" s="86" t="s">
        <v>1085</v>
      </c>
      <c r="B215" s="83" t="s">
        <v>298</v>
      </c>
      <c r="C215" s="83" t="s">
        <v>444</v>
      </c>
      <c r="D215" s="83" t="s">
        <v>1017</v>
      </c>
      <c r="E215" s="83"/>
      <c r="F215" s="82">
        <f t="shared" si="39"/>
        <v>500000</v>
      </c>
      <c r="G215" s="82">
        <f t="shared" si="39"/>
        <v>0</v>
      </c>
      <c r="H215" s="160">
        <f t="shared" si="39"/>
        <v>0</v>
      </c>
      <c r="I215" s="32"/>
      <c r="J215" s="32"/>
    </row>
    <row r="216" spans="1:11" ht="56.25">
      <c r="A216" s="86" t="s">
        <v>1080</v>
      </c>
      <c r="B216" s="83" t="s">
        <v>298</v>
      </c>
      <c r="C216" s="83" t="s">
        <v>444</v>
      </c>
      <c r="D216" s="83" t="s">
        <v>1018</v>
      </c>
      <c r="E216" s="83"/>
      <c r="F216" s="82">
        <f t="shared" si="39"/>
        <v>500000</v>
      </c>
      <c r="G216" s="82">
        <f t="shared" si="39"/>
        <v>0</v>
      </c>
      <c r="H216" s="160">
        <f t="shared" si="39"/>
        <v>0</v>
      </c>
      <c r="I216" s="32"/>
      <c r="J216" s="32"/>
    </row>
    <row r="217" spans="1:11" ht="37.5">
      <c r="A217" s="86" t="s">
        <v>1019</v>
      </c>
      <c r="B217" s="83" t="s">
        <v>298</v>
      </c>
      <c r="C217" s="83" t="s">
        <v>444</v>
      </c>
      <c r="D217" s="83" t="s">
        <v>1020</v>
      </c>
      <c r="E217" s="83"/>
      <c r="F217" s="82">
        <f t="shared" si="39"/>
        <v>500000</v>
      </c>
      <c r="G217" s="82">
        <f t="shared" si="39"/>
        <v>0</v>
      </c>
      <c r="H217" s="160">
        <f t="shared" si="39"/>
        <v>0</v>
      </c>
      <c r="I217" s="32"/>
      <c r="J217" s="32"/>
    </row>
    <row r="218" spans="1:11" ht="37.5">
      <c r="A218" s="86" t="s">
        <v>275</v>
      </c>
      <c r="B218" s="83" t="s">
        <v>298</v>
      </c>
      <c r="C218" s="83" t="s">
        <v>444</v>
      </c>
      <c r="D218" s="83" t="s">
        <v>1020</v>
      </c>
      <c r="E218" s="83" t="s">
        <v>306</v>
      </c>
      <c r="F218" s="82">
        <f>'Прил 6'!G166</f>
        <v>500000</v>
      </c>
      <c r="G218" s="82">
        <f>'Прил 6'!H166</f>
        <v>0</v>
      </c>
      <c r="H218" s="160">
        <f>'Прил 6'!I166</f>
        <v>0</v>
      </c>
      <c r="I218" s="32"/>
      <c r="J218" s="32"/>
    </row>
    <row r="219" spans="1:11" ht="24" customHeight="1">
      <c r="A219" s="167" t="s">
        <v>468</v>
      </c>
      <c r="B219" s="85" t="s">
        <v>469</v>
      </c>
      <c r="C219" s="85" t="s">
        <v>230</v>
      </c>
      <c r="D219" s="85"/>
      <c r="E219" s="85"/>
      <c r="F219" s="81">
        <f>F220+F249+F311+F330+F345</f>
        <v>515536768.46000004</v>
      </c>
      <c r="G219" s="81">
        <f>G220+G249+G311+G330+G345</f>
        <v>561436383.55000007</v>
      </c>
      <c r="H219" s="156">
        <f>H220+H249+H311+H330+H345</f>
        <v>509081051.22000003</v>
      </c>
      <c r="I219" s="32">
        <f>G219-F219</f>
        <v>45899615.090000033</v>
      </c>
      <c r="J219" s="32">
        <f>H219-G219</f>
        <v>-52355332.330000043</v>
      </c>
      <c r="K219" s="32">
        <f>H219/H6*100</f>
        <v>60.433040315566565</v>
      </c>
    </row>
    <row r="220" spans="1:11" ht="27.75" customHeight="1">
      <c r="A220" s="162" t="s">
        <v>470</v>
      </c>
      <c r="B220" s="85" t="s">
        <v>469</v>
      </c>
      <c r="C220" s="85" t="s">
        <v>229</v>
      </c>
      <c r="D220" s="85"/>
      <c r="E220" s="85"/>
      <c r="F220" s="81">
        <f>F221+F238+F244</f>
        <v>86919437.930000007</v>
      </c>
      <c r="G220" s="81">
        <f>G221+G238+G244</f>
        <v>87837624.670000002</v>
      </c>
      <c r="H220" s="156">
        <f>H221+H238+H244</f>
        <v>86962624.670000002</v>
      </c>
      <c r="I220" s="32">
        <f t="shared" si="36"/>
        <v>918186.73999999464</v>
      </c>
      <c r="J220" s="32">
        <f t="shared" si="37"/>
        <v>-875000</v>
      </c>
    </row>
    <row r="221" spans="1:11" ht="42.75" customHeight="1">
      <c r="A221" s="86" t="s">
        <v>471</v>
      </c>
      <c r="B221" s="83" t="s">
        <v>469</v>
      </c>
      <c r="C221" s="83" t="s">
        <v>229</v>
      </c>
      <c r="D221" s="83" t="s">
        <v>472</v>
      </c>
      <c r="E221" s="83"/>
      <c r="F221" s="82">
        <f>F222</f>
        <v>86899437.930000007</v>
      </c>
      <c r="G221" s="82">
        <f>G222</f>
        <v>86936146.930000007</v>
      </c>
      <c r="H221" s="160">
        <f>H222</f>
        <v>86936146.930000007</v>
      </c>
      <c r="I221" s="32">
        <f t="shared" si="36"/>
        <v>36709</v>
      </c>
      <c r="J221" s="32">
        <f t="shared" si="37"/>
        <v>0</v>
      </c>
    </row>
    <row r="222" spans="1:11" ht="22.35" customHeight="1">
      <c r="A222" s="86" t="s">
        <v>473</v>
      </c>
      <c r="B222" s="83" t="s">
        <v>469</v>
      </c>
      <c r="C222" s="83" t="s">
        <v>229</v>
      </c>
      <c r="D222" s="83" t="s">
        <v>474</v>
      </c>
      <c r="E222" s="83"/>
      <c r="F222" s="82">
        <f>F223+F226+F231</f>
        <v>86899437.930000007</v>
      </c>
      <c r="G222" s="82">
        <f>G223+G226+G231</f>
        <v>86936146.930000007</v>
      </c>
      <c r="H222" s="160">
        <f>H223+H226+H231</f>
        <v>86936146.930000007</v>
      </c>
      <c r="I222" s="32">
        <f t="shared" si="36"/>
        <v>36709</v>
      </c>
      <c r="J222" s="32">
        <f t="shared" si="37"/>
        <v>0</v>
      </c>
    </row>
    <row r="223" spans="1:11" ht="27.75" customHeight="1">
      <c r="A223" s="164" t="s">
        <v>475</v>
      </c>
      <c r="B223" s="83" t="s">
        <v>469</v>
      </c>
      <c r="C223" s="83" t="s">
        <v>229</v>
      </c>
      <c r="D223" s="83" t="s">
        <v>476</v>
      </c>
      <c r="E223" s="83"/>
      <c r="F223" s="82">
        <f t="shared" ref="F223:H224" si="40">F224</f>
        <v>40461883</v>
      </c>
      <c r="G223" s="82">
        <f t="shared" si="40"/>
        <v>47085790</v>
      </c>
      <c r="H223" s="160">
        <f t="shared" si="40"/>
        <v>47085790</v>
      </c>
      <c r="I223" s="32">
        <f t="shared" si="36"/>
        <v>6623907</v>
      </c>
      <c r="J223" s="32">
        <f t="shared" si="37"/>
        <v>0</v>
      </c>
    </row>
    <row r="224" spans="1:11" ht="104.25" customHeight="1">
      <c r="A224" s="86" t="s">
        <v>477</v>
      </c>
      <c r="B224" s="83" t="s">
        <v>469</v>
      </c>
      <c r="C224" s="83" t="s">
        <v>229</v>
      </c>
      <c r="D224" s="83" t="s">
        <v>478</v>
      </c>
      <c r="E224" s="83"/>
      <c r="F224" s="82">
        <f t="shared" si="40"/>
        <v>40461883</v>
      </c>
      <c r="G224" s="82">
        <f t="shared" si="40"/>
        <v>47085790</v>
      </c>
      <c r="H224" s="160">
        <f t="shared" si="40"/>
        <v>47085790</v>
      </c>
      <c r="I224" s="32">
        <f t="shared" si="36"/>
        <v>6623907</v>
      </c>
      <c r="J224" s="32">
        <f t="shared" si="37"/>
        <v>0</v>
      </c>
    </row>
    <row r="225" spans="1:10" ht="42.6" customHeight="1">
      <c r="A225" s="86" t="s">
        <v>324</v>
      </c>
      <c r="B225" s="83" t="s">
        <v>469</v>
      </c>
      <c r="C225" s="83" t="s">
        <v>229</v>
      </c>
      <c r="D225" s="83" t="s">
        <v>478</v>
      </c>
      <c r="E225" s="83" t="s">
        <v>325</v>
      </c>
      <c r="F225" s="82">
        <f>'Прил 6'!G342</f>
        <v>40461883</v>
      </c>
      <c r="G225" s="82">
        <f>'Прил 6'!H342</f>
        <v>47085790</v>
      </c>
      <c r="H225" s="160">
        <f>'Прил 6'!I342</f>
        <v>47085790</v>
      </c>
      <c r="I225" s="32">
        <f t="shared" si="36"/>
        <v>6623907</v>
      </c>
      <c r="J225" s="32">
        <f t="shared" si="37"/>
        <v>0</v>
      </c>
    </row>
    <row r="226" spans="1:10" ht="39.4" customHeight="1">
      <c r="A226" s="86" t="s">
        <v>479</v>
      </c>
      <c r="B226" s="83" t="s">
        <v>469</v>
      </c>
      <c r="C226" s="83" t="s">
        <v>229</v>
      </c>
      <c r="D226" s="83" t="s">
        <v>480</v>
      </c>
      <c r="E226" s="83"/>
      <c r="F226" s="82">
        <f>F227+F229</f>
        <v>265274</v>
      </c>
      <c r="G226" s="82">
        <f>G227+G229</f>
        <v>226307</v>
      </c>
      <c r="H226" s="160">
        <f>H227+H229</f>
        <v>226307</v>
      </c>
      <c r="I226" s="32">
        <f t="shared" si="36"/>
        <v>-38967</v>
      </c>
      <c r="J226" s="32">
        <f t="shared" si="37"/>
        <v>0</v>
      </c>
    </row>
    <row r="227" spans="1:10" ht="41.65" customHeight="1">
      <c r="A227" s="86" t="s">
        <v>481</v>
      </c>
      <c r="B227" s="83" t="s">
        <v>469</v>
      </c>
      <c r="C227" s="83" t="s">
        <v>229</v>
      </c>
      <c r="D227" s="83" t="s">
        <v>482</v>
      </c>
      <c r="E227" s="83"/>
      <c r="F227" s="82">
        <f>F228</f>
        <v>38967</v>
      </c>
      <c r="G227" s="82">
        <f>G228</f>
        <v>0</v>
      </c>
      <c r="H227" s="160">
        <f>H228</f>
        <v>0</v>
      </c>
      <c r="I227" s="32">
        <f t="shared" si="36"/>
        <v>-38967</v>
      </c>
      <c r="J227" s="32">
        <f t="shared" si="37"/>
        <v>0</v>
      </c>
    </row>
    <row r="228" spans="1:10" ht="41.65" customHeight="1">
      <c r="A228" s="86" t="s">
        <v>324</v>
      </c>
      <c r="B228" s="83" t="s">
        <v>469</v>
      </c>
      <c r="C228" s="83" t="s">
        <v>229</v>
      </c>
      <c r="D228" s="83" t="s">
        <v>482</v>
      </c>
      <c r="E228" s="83" t="s">
        <v>325</v>
      </c>
      <c r="F228" s="82">
        <f>'Прил 6'!G345</f>
        <v>38967</v>
      </c>
      <c r="G228" s="82">
        <f>'Прил 6'!H345</f>
        <v>0</v>
      </c>
      <c r="H228" s="160">
        <f>'Прил 6'!I345</f>
        <v>0</v>
      </c>
      <c r="I228" s="32">
        <f t="shared" si="36"/>
        <v>-38967</v>
      </c>
      <c r="J228" s="32">
        <f t="shared" si="37"/>
        <v>0</v>
      </c>
    </row>
    <row r="229" spans="1:10" ht="44.85" customHeight="1">
      <c r="A229" s="86" t="s">
        <v>483</v>
      </c>
      <c r="B229" s="83" t="s">
        <v>469</v>
      </c>
      <c r="C229" s="83" t="s">
        <v>229</v>
      </c>
      <c r="D229" s="83" t="s">
        <v>484</v>
      </c>
      <c r="E229" s="83"/>
      <c r="F229" s="82">
        <f>F230</f>
        <v>226307</v>
      </c>
      <c r="G229" s="82">
        <f>G230</f>
        <v>226307</v>
      </c>
      <c r="H229" s="160">
        <f>H230</f>
        <v>226307</v>
      </c>
      <c r="I229" s="32">
        <f t="shared" si="36"/>
        <v>0</v>
      </c>
      <c r="J229" s="32">
        <f t="shared" si="37"/>
        <v>0</v>
      </c>
    </row>
    <row r="230" spans="1:10" ht="42.6" customHeight="1">
      <c r="A230" s="86" t="s">
        <v>324</v>
      </c>
      <c r="B230" s="83" t="s">
        <v>469</v>
      </c>
      <c r="C230" s="83" t="s">
        <v>229</v>
      </c>
      <c r="D230" s="83" t="s">
        <v>484</v>
      </c>
      <c r="E230" s="83" t="s">
        <v>325</v>
      </c>
      <c r="F230" s="82">
        <f>'Прил 6'!G347</f>
        <v>226307</v>
      </c>
      <c r="G230" s="82">
        <f>'Прил 6'!H347</f>
        <v>226307</v>
      </c>
      <c r="H230" s="160">
        <f>'Прил 6'!I347</f>
        <v>226307</v>
      </c>
      <c r="I230" s="32">
        <f t="shared" si="36"/>
        <v>0</v>
      </c>
      <c r="J230" s="32">
        <f t="shared" si="37"/>
        <v>0</v>
      </c>
    </row>
    <row r="231" spans="1:10" ht="28.7" customHeight="1">
      <c r="A231" s="86" t="s">
        <v>485</v>
      </c>
      <c r="B231" s="83" t="s">
        <v>469</v>
      </c>
      <c r="C231" s="83" t="s">
        <v>229</v>
      </c>
      <c r="D231" s="83" t="s">
        <v>486</v>
      </c>
      <c r="E231" s="83"/>
      <c r="F231" s="82">
        <f>F232+F234+F236</f>
        <v>46172280.93</v>
      </c>
      <c r="G231" s="82">
        <f>G232+G234+G236</f>
        <v>39624049.93</v>
      </c>
      <c r="H231" s="160">
        <f>H232+H234+H236</f>
        <v>39624049.93</v>
      </c>
      <c r="I231" s="32">
        <f t="shared" si="36"/>
        <v>-6548231</v>
      </c>
      <c r="J231" s="32">
        <f t="shared" si="37"/>
        <v>0</v>
      </c>
    </row>
    <row r="232" spans="1:10" ht="38.450000000000003" customHeight="1">
      <c r="A232" s="86" t="s">
        <v>388</v>
      </c>
      <c r="B232" s="83" t="s">
        <v>469</v>
      </c>
      <c r="C232" s="83" t="s">
        <v>229</v>
      </c>
      <c r="D232" s="83" t="s">
        <v>487</v>
      </c>
      <c r="E232" s="83"/>
      <c r="F232" s="82">
        <f>F233</f>
        <v>39624049.93</v>
      </c>
      <c r="G232" s="82">
        <f>G233</f>
        <v>39624049.93</v>
      </c>
      <c r="H232" s="160">
        <f>H233</f>
        <v>39624049.93</v>
      </c>
      <c r="I232" s="32">
        <f t="shared" si="36"/>
        <v>0</v>
      </c>
      <c r="J232" s="32">
        <f t="shared" si="37"/>
        <v>0</v>
      </c>
    </row>
    <row r="233" spans="1:10" ht="41.65" customHeight="1">
      <c r="A233" s="86" t="s">
        <v>324</v>
      </c>
      <c r="B233" s="83" t="s">
        <v>469</v>
      </c>
      <c r="C233" s="83" t="s">
        <v>229</v>
      </c>
      <c r="D233" s="83" t="s">
        <v>487</v>
      </c>
      <c r="E233" s="83" t="s">
        <v>325</v>
      </c>
      <c r="F233" s="82">
        <f>'Прил 6'!G350</f>
        <v>39624049.93</v>
      </c>
      <c r="G233" s="82">
        <f>'Прил 6'!H350</f>
        <v>39624049.93</v>
      </c>
      <c r="H233" s="160">
        <f>'Прил 6'!I350</f>
        <v>39624049.93</v>
      </c>
      <c r="I233" s="32">
        <f t="shared" si="36"/>
        <v>0</v>
      </c>
      <c r="J233" s="32">
        <f t="shared" si="37"/>
        <v>0</v>
      </c>
    </row>
    <row r="234" spans="1:10" ht="19.5" customHeight="1">
      <c r="A234" s="86" t="s">
        <v>488</v>
      </c>
      <c r="B234" s="83" t="s">
        <v>469</v>
      </c>
      <c r="C234" s="83" t="s">
        <v>229</v>
      </c>
      <c r="D234" s="83" t="s">
        <v>489</v>
      </c>
      <c r="E234" s="83"/>
      <c r="F234" s="82">
        <f>F235</f>
        <v>3928938</v>
      </c>
      <c r="G234" s="82">
        <f>G235</f>
        <v>0</v>
      </c>
      <c r="H234" s="160">
        <f>H235</f>
        <v>0</v>
      </c>
      <c r="I234" s="32">
        <f t="shared" si="36"/>
        <v>-3928938</v>
      </c>
      <c r="J234" s="32">
        <f t="shared" si="37"/>
        <v>0</v>
      </c>
    </row>
    <row r="235" spans="1:10" ht="44.85" customHeight="1">
      <c r="A235" s="86" t="s">
        <v>324</v>
      </c>
      <c r="B235" s="83" t="s">
        <v>469</v>
      </c>
      <c r="C235" s="83" t="s">
        <v>229</v>
      </c>
      <c r="D235" s="83" t="s">
        <v>489</v>
      </c>
      <c r="E235" s="83" t="s">
        <v>325</v>
      </c>
      <c r="F235" s="82">
        <f>'Прил 6'!G352</f>
        <v>3928938</v>
      </c>
      <c r="G235" s="82">
        <f>'Прил 6'!H352</f>
        <v>0</v>
      </c>
      <c r="H235" s="160">
        <f>'Прил 6'!I352</f>
        <v>0</v>
      </c>
      <c r="I235" s="32">
        <f t="shared" si="36"/>
        <v>-3928938</v>
      </c>
      <c r="J235" s="32">
        <f t="shared" si="37"/>
        <v>0</v>
      </c>
    </row>
    <row r="236" spans="1:10" ht="26.65" customHeight="1">
      <c r="A236" s="86" t="s">
        <v>490</v>
      </c>
      <c r="B236" s="83" t="s">
        <v>469</v>
      </c>
      <c r="C236" s="83" t="s">
        <v>229</v>
      </c>
      <c r="D236" s="83" t="s">
        <v>491</v>
      </c>
      <c r="E236" s="83"/>
      <c r="F236" s="82">
        <f>F237</f>
        <v>2619293</v>
      </c>
      <c r="G236" s="82">
        <f>G237</f>
        <v>0</v>
      </c>
      <c r="H236" s="160">
        <f>H237</f>
        <v>0</v>
      </c>
      <c r="I236" s="32">
        <f t="shared" si="36"/>
        <v>-2619293</v>
      </c>
      <c r="J236" s="32">
        <f t="shared" si="37"/>
        <v>0</v>
      </c>
    </row>
    <row r="237" spans="1:10" ht="38.450000000000003" customHeight="1">
      <c r="A237" s="86" t="s">
        <v>324</v>
      </c>
      <c r="B237" s="83" t="s">
        <v>469</v>
      </c>
      <c r="C237" s="83" t="s">
        <v>229</v>
      </c>
      <c r="D237" s="83" t="s">
        <v>491</v>
      </c>
      <c r="E237" s="83" t="s">
        <v>325</v>
      </c>
      <c r="F237" s="82">
        <f>'Прил 6'!G354</f>
        <v>2619293</v>
      </c>
      <c r="G237" s="82">
        <f>'Прил 6'!H354</f>
        <v>0</v>
      </c>
      <c r="H237" s="160">
        <f>'Прил 6'!I354</f>
        <v>0</v>
      </c>
      <c r="I237" s="32">
        <f t="shared" si="36"/>
        <v>-2619293</v>
      </c>
      <c r="J237" s="32">
        <f t="shared" si="37"/>
        <v>0</v>
      </c>
    </row>
    <row r="238" spans="1:10" ht="42.75" customHeight="1">
      <c r="A238" s="86" t="s">
        <v>492</v>
      </c>
      <c r="B238" s="83" t="s">
        <v>469</v>
      </c>
      <c r="C238" s="83" t="s">
        <v>229</v>
      </c>
      <c r="D238" s="83" t="s">
        <v>493</v>
      </c>
      <c r="E238" s="83"/>
      <c r="F238" s="82">
        <f t="shared" ref="F238:H240" si="41">F239</f>
        <v>20000</v>
      </c>
      <c r="G238" s="82">
        <f t="shared" si="41"/>
        <v>895000</v>
      </c>
      <c r="H238" s="160">
        <f t="shared" si="41"/>
        <v>20000</v>
      </c>
      <c r="I238" s="32">
        <f t="shared" si="36"/>
        <v>875000</v>
      </c>
      <c r="J238" s="32">
        <f t="shared" si="37"/>
        <v>-875000</v>
      </c>
    </row>
    <row r="239" spans="1:10" ht="42.6" customHeight="1">
      <c r="A239" s="86" t="s">
        <v>494</v>
      </c>
      <c r="B239" s="83" t="s">
        <v>469</v>
      </c>
      <c r="C239" s="83" t="s">
        <v>229</v>
      </c>
      <c r="D239" s="83" t="s">
        <v>495</v>
      </c>
      <c r="E239" s="83"/>
      <c r="F239" s="82">
        <f t="shared" si="41"/>
        <v>20000</v>
      </c>
      <c r="G239" s="82">
        <f t="shared" si="41"/>
        <v>895000</v>
      </c>
      <c r="H239" s="160">
        <f t="shared" si="41"/>
        <v>20000</v>
      </c>
      <c r="I239" s="32">
        <f t="shared" si="36"/>
        <v>875000</v>
      </c>
      <c r="J239" s="32">
        <f t="shared" si="37"/>
        <v>-875000</v>
      </c>
    </row>
    <row r="240" spans="1:10" ht="46.5" customHeight="1">
      <c r="A240" s="86" t="s">
        <v>496</v>
      </c>
      <c r="B240" s="83" t="s">
        <v>469</v>
      </c>
      <c r="C240" s="83" t="s">
        <v>229</v>
      </c>
      <c r="D240" s="83" t="s">
        <v>497</v>
      </c>
      <c r="E240" s="83"/>
      <c r="F240" s="82">
        <f>F241</f>
        <v>20000</v>
      </c>
      <c r="G240" s="82">
        <f t="shared" si="41"/>
        <v>895000</v>
      </c>
      <c r="H240" s="160">
        <f t="shared" si="41"/>
        <v>20000</v>
      </c>
      <c r="I240" s="32">
        <f t="shared" si="36"/>
        <v>875000</v>
      </c>
      <c r="J240" s="32">
        <f t="shared" si="37"/>
        <v>-875000</v>
      </c>
    </row>
    <row r="241" spans="1:10" ht="25.5" customHeight="1">
      <c r="A241" s="86" t="s">
        <v>498</v>
      </c>
      <c r="B241" s="83" t="s">
        <v>469</v>
      </c>
      <c r="C241" s="83" t="s">
        <v>229</v>
      </c>
      <c r="D241" s="83" t="s">
        <v>499</v>
      </c>
      <c r="E241" s="83"/>
      <c r="F241" s="82">
        <f>F242+F243</f>
        <v>20000</v>
      </c>
      <c r="G241" s="82">
        <f>G242+G243</f>
        <v>895000</v>
      </c>
      <c r="H241" s="160">
        <f>H242+H243</f>
        <v>20000</v>
      </c>
      <c r="I241" s="32">
        <f t="shared" si="36"/>
        <v>875000</v>
      </c>
      <c r="J241" s="32">
        <f t="shared" si="37"/>
        <v>-875000</v>
      </c>
    </row>
    <row r="242" spans="1:10" ht="40.5" customHeight="1">
      <c r="A242" s="86" t="s">
        <v>416</v>
      </c>
      <c r="B242" s="83" t="s">
        <v>469</v>
      </c>
      <c r="C242" s="83" t="s">
        <v>229</v>
      </c>
      <c r="D242" s="83" t="s">
        <v>499</v>
      </c>
      <c r="E242" s="83" t="s">
        <v>417</v>
      </c>
      <c r="F242" s="82">
        <f>'Прил 6'!G173</f>
        <v>0</v>
      </c>
      <c r="G242" s="82">
        <f>'Прил 6'!H173</f>
        <v>875000</v>
      </c>
      <c r="H242" s="160">
        <f>'Прил 6'!I173</f>
        <v>0</v>
      </c>
      <c r="I242" s="32">
        <f t="shared" si="36"/>
        <v>875000</v>
      </c>
      <c r="J242" s="32">
        <f t="shared" si="37"/>
        <v>-875000</v>
      </c>
    </row>
    <row r="243" spans="1:10" ht="40.5" customHeight="1">
      <c r="A243" s="86" t="s">
        <v>324</v>
      </c>
      <c r="B243" s="83" t="s">
        <v>469</v>
      </c>
      <c r="C243" s="83" t="s">
        <v>229</v>
      </c>
      <c r="D243" s="83" t="s">
        <v>499</v>
      </c>
      <c r="E243" s="83" t="s">
        <v>325</v>
      </c>
      <c r="F243" s="82">
        <f>'Прил 6'!G359</f>
        <v>20000</v>
      </c>
      <c r="G243" s="82">
        <f>'Прил 6'!H359</f>
        <v>20000</v>
      </c>
      <c r="H243" s="160">
        <f>'Прил 6'!I359</f>
        <v>20000</v>
      </c>
      <c r="I243" s="32">
        <f t="shared" si="36"/>
        <v>0</v>
      </c>
      <c r="J243" s="32">
        <f t="shared" si="37"/>
        <v>0</v>
      </c>
    </row>
    <row r="244" spans="1:10" ht="58.7" customHeight="1">
      <c r="A244" s="86" t="s">
        <v>391</v>
      </c>
      <c r="B244" s="83" t="s">
        <v>469</v>
      </c>
      <c r="C244" s="83" t="s">
        <v>229</v>
      </c>
      <c r="D244" s="83" t="s">
        <v>392</v>
      </c>
      <c r="E244" s="85"/>
      <c r="F244" s="82">
        <f>F245</f>
        <v>0</v>
      </c>
      <c r="G244" s="82">
        <f t="shared" ref="G244:H247" si="42">G245</f>
        <v>6477.74</v>
      </c>
      <c r="H244" s="160">
        <f t="shared" si="42"/>
        <v>6477.74</v>
      </c>
      <c r="I244" s="32">
        <f t="shared" si="36"/>
        <v>6477.74</v>
      </c>
      <c r="J244" s="32">
        <f t="shared" si="37"/>
        <v>0</v>
      </c>
    </row>
    <row r="245" spans="1:10" ht="58.7" customHeight="1">
      <c r="A245" s="86" t="s">
        <v>393</v>
      </c>
      <c r="B245" s="83" t="s">
        <v>469</v>
      </c>
      <c r="C245" s="83" t="s">
        <v>229</v>
      </c>
      <c r="D245" s="83" t="s">
        <v>394</v>
      </c>
      <c r="E245" s="83"/>
      <c r="F245" s="82">
        <f>F246</f>
        <v>0</v>
      </c>
      <c r="G245" s="82">
        <f t="shared" si="42"/>
        <v>6477.74</v>
      </c>
      <c r="H245" s="160">
        <f t="shared" si="42"/>
        <v>6477.74</v>
      </c>
      <c r="I245" s="32">
        <f t="shared" si="36"/>
        <v>6477.74</v>
      </c>
      <c r="J245" s="32">
        <f t="shared" si="37"/>
        <v>0</v>
      </c>
    </row>
    <row r="246" spans="1:10" ht="67.150000000000006" customHeight="1">
      <c r="A246" s="86" t="s">
        <v>395</v>
      </c>
      <c r="B246" s="83" t="s">
        <v>469</v>
      </c>
      <c r="C246" s="83" t="s">
        <v>229</v>
      </c>
      <c r="D246" s="83" t="s">
        <v>396</v>
      </c>
      <c r="E246" s="83"/>
      <c r="F246" s="82">
        <f>F247</f>
        <v>0</v>
      </c>
      <c r="G246" s="82">
        <f t="shared" si="42"/>
        <v>6477.74</v>
      </c>
      <c r="H246" s="160">
        <f t="shared" si="42"/>
        <v>6477.74</v>
      </c>
      <c r="I246" s="32">
        <f t="shared" si="36"/>
        <v>6477.74</v>
      </c>
      <c r="J246" s="32">
        <f t="shared" si="37"/>
        <v>0</v>
      </c>
    </row>
    <row r="247" spans="1:10" ht="62.25" customHeight="1">
      <c r="A247" s="86" t="s">
        <v>397</v>
      </c>
      <c r="B247" s="83" t="s">
        <v>469</v>
      </c>
      <c r="C247" s="83" t="s">
        <v>229</v>
      </c>
      <c r="D247" s="83" t="s">
        <v>398</v>
      </c>
      <c r="E247" s="83"/>
      <c r="F247" s="82">
        <f>F248</f>
        <v>0</v>
      </c>
      <c r="G247" s="82">
        <f t="shared" si="42"/>
        <v>6477.74</v>
      </c>
      <c r="H247" s="160">
        <f t="shared" si="42"/>
        <v>6477.74</v>
      </c>
      <c r="I247" s="32">
        <f t="shared" si="36"/>
        <v>6477.74</v>
      </c>
      <c r="J247" s="32">
        <f t="shared" si="37"/>
        <v>0</v>
      </c>
    </row>
    <row r="248" spans="1:10" ht="48.95" customHeight="1">
      <c r="A248" s="86" t="s">
        <v>324</v>
      </c>
      <c r="B248" s="83" t="s">
        <v>469</v>
      </c>
      <c r="C248" s="83" t="s">
        <v>229</v>
      </c>
      <c r="D248" s="83" t="s">
        <v>398</v>
      </c>
      <c r="E248" s="83" t="s">
        <v>325</v>
      </c>
      <c r="F248" s="82">
        <f>'Прил 6'!G364</f>
        <v>0</v>
      </c>
      <c r="G248" s="82">
        <f>'Прил 6'!H364</f>
        <v>6477.74</v>
      </c>
      <c r="H248" s="160">
        <f>'Прил 6'!I364</f>
        <v>6477.74</v>
      </c>
      <c r="I248" s="32">
        <f t="shared" si="36"/>
        <v>6477.74</v>
      </c>
      <c r="J248" s="32">
        <f t="shared" si="37"/>
        <v>0</v>
      </c>
    </row>
    <row r="249" spans="1:10" ht="18.75">
      <c r="A249" s="162" t="s">
        <v>500</v>
      </c>
      <c r="B249" s="85" t="s">
        <v>469</v>
      </c>
      <c r="C249" s="85" t="s">
        <v>232</v>
      </c>
      <c r="D249" s="85"/>
      <c r="E249" s="85"/>
      <c r="F249" s="81">
        <f>F250+F286+F292+F306</f>
        <v>377263942.09000003</v>
      </c>
      <c r="G249" s="81">
        <f>G250+G286+G292+G306</f>
        <v>437171234.30000001</v>
      </c>
      <c r="H249" s="156">
        <f>H250+H286+H292+H306</f>
        <v>409375924.30000001</v>
      </c>
      <c r="I249" s="32">
        <f t="shared" si="36"/>
        <v>59907292.209999979</v>
      </c>
      <c r="J249" s="32">
        <f t="shared" si="37"/>
        <v>-27795310</v>
      </c>
    </row>
    <row r="250" spans="1:10" ht="37.5">
      <c r="A250" s="86" t="s">
        <v>501</v>
      </c>
      <c r="B250" s="83" t="s">
        <v>469</v>
      </c>
      <c r="C250" s="83" t="s">
        <v>232</v>
      </c>
      <c r="D250" s="83" t="s">
        <v>472</v>
      </c>
      <c r="E250" s="83"/>
      <c r="F250" s="82">
        <f>F251</f>
        <v>376715382.09000003</v>
      </c>
      <c r="G250" s="82">
        <f>G251</f>
        <v>436873241.09000003</v>
      </c>
      <c r="H250" s="160">
        <f>H251</f>
        <v>408202931.09000003</v>
      </c>
      <c r="I250" s="32">
        <f t="shared" si="36"/>
        <v>60157859</v>
      </c>
      <c r="J250" s="32">
        <f t="shared" si="37"/>
        <v>-28670310</v>
      </c>
    </row>
    <row r="251" spans="1:10" ht="18.75">
      <c r="A251" s="86" t="s">
        <v>473</v>
      </c>
      <c r="B251" s="83" t="s">
        <v>469</v>
      </c>
      <c r="C251" s="83" t="s">
        <v>232</v>
      </c>
      <c r="D251" s="83" t="s">
        <v>474</v>
      </c>
      <c r="E251" s="83"/>
      <c r="F251" s="82">
        <f>F252+F255+F260+F280+F283+F277</f>
        <v>376715382.09000003</v>
      </c>
      <c r="G251" s="82">
        <f>G252+G255+G260+G280+G283+G277</f>
        <v>436873241.09000003</v>
      </c>
      <c r="H251" s="160">
        <f>H252+H255+H260+H280+H283+H277</f>
        <v>408202931.09000003</v>
      </c>
      <c r="I251" s="32">
        <f t="shared" si="36"/>
        <v>60157859</v>
      </c>
      <c r="J251" s="32">
        <f t="shared" si="37"/>
        <v>-28670310</v>
      </c>
    </row>
    <row r="252" spans="1:10" ht="18.75">
      <c r="A252" s="164" t="s">
        <v>502</v>
      </c>
      <c r="B252" s="83" t="s">
        <v>469</v>
      </c>
      <c r="C252" s="83" t="s">
        <v>232</v>
      </c>
      <c r="D252" s="83" t="s">
        <v>503</v>
      </c>
      <c r="E252" s="83"/>
      <c r="F252" s="82">
        <f t="shared" ref="F252:H253" si="43">F253</f>
        <v>306013829</v>
      </c>
      <c r="G252" s="82">
        <f t="shared" si="43"/>
        <v>352196682</v>
      </c>
      <c r="H252" s="160">
        <f t="shared" si="43"/>
        <v>351995481</v>
      </c>
      <c r="I252" s="32">
        <f t="shared" si="36"/>
        <v>46182853</v>
      </c>
      <c r="J252" s="32">
        <f t="shared" si="37"/>
        <v>-201201</v>
      </c>
    </row>
    <row r="253" spans="1:10" ht="112.5">
      <c r="A253" s="168" t="s">
        <v>504</v>
      </c>
      <c r="B253" s="83" t="s">
        <v>469</v>
      </c>
      <c r="C253" s="83" t="s">
        <v>232</v>
      </c>
      <c r="D253" s="83" t="s">
        <v>505</v>
      </c>
      <c r="E253" s="83"/>
      <c r="F253" s="82">
        <f t="shared" si="43"/>
        <v>306013829</v>
      </c>
      <c r="G253" s="82">
        <f t="shared" si="43"/>
        <v>352196682</v>
      </c>
      <c r="H253" s="160">
        <f t="shared" si="43"/>
        <v>351995481</v>
      </c>
      <c r="I253" s="32">
        <f t="shared" si="36"/>
        <v>46182853</v>
      </c>
      <c r="J253" s="32">
        <f t="shared" si="37"/>
        <v>-201201</v>
      </c>
    </row>
    <row r="254" spans="1:10" ht="37.5">
      <c r="A254" s="86" t="s">
        <v>324</v>
      </c>
      <c r="B254" s="83" t="s">
        <v>469</v>
      </c>
      <c r="C254" s="83" t="s">
        <v>232</v>
      </c>
      <c r="D254" s="83" t="s">
        <v>505</v>
      </c>
      <c r="E254" s="83" t="s">
        <v>325</v>
      </c>
      <c r="F254" s="82">
        <f>'Прил 6'!G370</f>
        <v>306013829</v>
      </c>
      <c r="G254" s="82">
        <f>'Прил 6'!H370</f>
        <v>352196682</v>
      </c>
      <c r="H254" s="160">
        <f>'Прил 6'!I370</f>
        <v>351995481</v>
      </c>
      <c r="I254" s="32">
        <f t="shared" si="36"/>
        <v>46182853</v>
      </c>
      <c r="J254" s="32">
        <f t="shared" si="37"/>
        <v>-201201</v>
      </c>
    </row>
    <row r="255" spans="1:10" ht="37.5">
      <c r="A255" s="86" t="s">
        <v>479</v>
      </c>
      <c r="B255" s="83" t="s">
        <v>469</v>
      </c>
      <c r="C255" s="83" t="s">
        <v>232</v>
      </c>
      <c r="D255" s="83" t="s">
        <v>480</v>
      </c>
      <c r="E255" s="83"/>
      <c r="F255" s="82">
        <f>F256+F258</f>
        <v>4640433</v>
      </c>
      <c r="G255" s="82">
        <f>G256+G258</f>
        <v>4145520</v>
      </c>
      <c r="H255" s="160">
        <f>H256+H258</f>
        <v>4145520</v>
      </c>
      <c r="I255" s="32">
        <f t="shared" si="36"/>
        <v>-494913</v>
      </c>
      <c r="J255" s="32">
        <f t="shared" si="37"/>
        <v>0</v>
      </c>
    </row>
    <row r="256" spans="1:10" ht="37.5">
      <c r="A256" s="86" t="s">
        <v>481</v>
      </c>
      <c r="B256" s="83" t="s">
        <v>469</v>
      </c>
      <c r="C256" s="83" t="s">
        <v>232</v>
      </c>
      <c r="D256" s="83" t="s">
        <v>482</v>
      </c>
      <c r="E256" s="83"/>
      <c r="F256" s="82">
        <f>F257</f>
        <v>494913</v>
      </c>
      <c r="G256" s="82">
        <f>G257</f>
        <v>0</v>
      </c>
      <c r="H256" s="160">
        <f>H257</f>
        <v>0</v>
      </c>
      <c r="I256" s="32">
        <f t="shared" si="36"/>
        <v>-494913</v>
      </c>
      <c r="J256" s="32">
        <f t="shared" si="37"/>
        <v>0</v>
      </c>
    </row>
    <row r="257" spans="1:10" ht="37.5">
      <c r="A257" s="86" t="s">
        <v>324</v>
      </c>
      <c r="B257" s="83" t="s">
        <v>469</v>
      </c>
      <c r="C257" s="83" t="s">
        <v>232</v>
      </c>
      <c r="D257" s="83" t="s">
        <v>482</v>
      </c>
      <c r="E257" s="83" t="s">
        <v>325</v>
      </c>
      <c r="F257" s="82">
        <f>'Прил 6'!G373</f>
        <v>494913</v>
      </c>
      <c r="G257" s="82">
        <f>'Прил 6'!H373</f>
        <v>0</v>
      </c>
      <c r="H257" s="160">
        <f>'Прил 6'!I373</f>
        <v>0</v>
      </c>
      <c r="I257" s="32">
        <f t="shared" si="36"/>
        <v>-494913</v>
      </c>
      <c r="J257" s="32">
        <f t="shared" si="37"/>
        <v>0</v>
      </c>
    </row>
    <row r="258" spans="1:10" ht="37.5">
      <c r="A258" s="86" t="s">
        <v>483</v>
      </c>
      <c r="B258" s="83" t="s">
        <v>469</v>
      </c>
      <c r="C258" s="83" t="s">
        <v>232</v>
      </c>
      <c r="D258" s="83" t="s">
        <v>484</v>
      </c>
      <c r="E258" s="83"/>
      <c r="F258" s="82">
        <f>F259</f>
        <v>4145520</v>
      </c>
      <c r="G258" s="82">
        <f>G259</f>
        <v>4145520</v>
      </c>
      <c r="H258" s="160">
        <f>H259</f>
        <v>4145520</v>
      </c>
      <c r="I258" s="32">
        <f t="shared" si="36"/>
        <v>0</v>
      </c>
      <c r="J258" s="32">
        <f t="shared" si="37"/>
        <v>0</v>
      </c>
    </row>
    <row r="259" spans="1:10" ht="37.5">
      <c r="A259" s="86" t="s">
        <v>324</v>
      </c>
      <c r="B259" s="83" t="s">
        <v>469</v>
      </c>
      <c r="C259" s="83" t="s">
        <v>232</v>
      </c>
      <c r="D259" s="83" t="s">
        <v>484</v>
      </c>
      <c r="E259" s="83" t="s">
        <v>325</v>
      </c>
      <c r="F259" s="82">
        <f>'Прил 6'!G375</f>
        <v>4145520</v>
      </c>
      <c r="G259" s="82">
        <f>'Прил 6'!H375</f>
        <v>4145520</v>
      </c>
      <c r="H259" s="160">
        <f>'Прил 6'!I375</f>
        <v>4145520</v>
      </c>
      <c r="I259" s="32">
        <f t="shared" si="36"/>
        <v>0</v>
      </c>
      <c r="J259" s="32">
        <f t="shared" si="37"/>
        <v>0</v>
      </c>
    </row>
    <row r="260" spans="1:10" ht="37.5">
      <c r="A260" s="86" t="s">
        <v>506</v>
      </c>
      <c r="B260" s="83" t="s">
        <v>469</v>
      </c>
      <c r="C260" s="83" t="s">
        <v>232</v>
      </c>
      <c r="D260" s="83" t="s">
        <v>507</v>
      </c>
      <c r="E260" s="83"/>
      <c r="F260" s="82">
        <f>F261+F263+F265+F267+F269+F271+F273+F275</f>
        <v>64009879.090000004</v>
      </c>
      <c r="G260" s="82">
        <f>G261+G263+G265+G267+G269+G271+G273+G275</f>
        <v>49915936.090000004</v>
      </c>
      <c r="H260" s="160">
        <f>H261+H263+H265+H267+H269+H271+H273+H275</f>
        <v>49915936.090000004</v>
      </c>
      <c r="I260" s="32">
        <f t="shared" si="36"/>
        <v>-14093943</v>
      </c>
      <c r="J260" s="32">
        <f t="shared" si="37"/>
        <v>0</v>
      </c>
    </row>
    <row r="261" spans="1:10" ht="56.25">
      <c r="A261" s="86" t="s">
        <v>508</v>
      </c>
      <c r="B261" s="83" t="s">
        <v>469</v>
      </c>
      <c r="C261" s="83" t="s">
        <v>232</v>
      </c>
      <c r="D261" s="83" t="s">
        <v>509</v>
      </c>
      <c r="E261" s="83"/>
      <c r="F261" s="82">
        <f>F262</f>
        <v>1918867</v>
      </c>
      <c r="G261" s="82">
        <f>G262</f>
        <v>0</v>
      </c>
      <c r="H261" s="160">
        <f>H262</f>
        <v>0</v>
      </c>
      <c r="I261" s="32">
        <f t="shared" si="36"/>
        <v>-1918867</v>
      </c>
      <c r="J261" s="32">
        <f t="shared" si="37"/>
        <v>0</v>
      </c>
    </row>
    <row r="262" spans="1:10" ht="37.5">
      <c r="A262" s="86" t="s">
        <v>324</v>
      </c>
      <c r="B262" s="83" t="s">
        <v>469</v>
      </c>
      <c r="C262" s="83" t="s">
        <v>232</v>
      </c>
      <c r="D262" s="83" t="s">
        <v>509</v>
      </c>
      <c r="E262" s="83" t="s">
        <v>325</v>
      </c>
      <c r="F262" s="82">
        <f>'Прил 6'!G378</f>
        <v>1918867</v>
      </c>
      <c r="G262" s="82">
        <f>'Прил 6'!H378</f>
        <v>0</v>
      </c>
      <c r="H262" s="160">
        <f>'Прил 6'!I378</f>
        <v>0</v>
      </c>
      <c r="I262" s="32">
        <f t="shared" si="36"/>
        <v>-1918867</v>
      </c>
      <c r="J262" s="32">
        <f t="shared" si="37"/>
        <v>0</v>
      </c>
    </row>
    <row r="263" spans="1:10" ht="75">
      <c r="A263" s="86" t="s">
        <v>510</v>
      </c>
      <c r="B263" s="83" t="s">
        <v>469</v>
      </c>
      <c r="C263" s="83" t="s">
        <v>232</v>
      </c>
      <c r="D263" s="83" t="s">
        <v>511</v>
      </c>
      <c r="E263" s="83"/>
      <c r="F263" s="82">
        <f>F264</f>
        <v>706809</v>
      </c>
      <c r="G263" s="82">
        <f>G264</f>
        <v>0</v>
      </c>
      <c r="H263" s="160">
        <f>H264</f>
        <v>0</v>
      </c>
      <c r="I263" s="32">
        <f t="shared" si="36"/>
        <v>-706809</v>
      </c>
      <c r="J263" s="32">
        <f t="shared" si="37"/>
        <v>0</v>
      </c>
    </row>
    <row r="264" spans="1:10" ht="37.5">
      <c r="A264" s="86" t="s">
        <v>324</v>
      </c>
      <c r="B264" s="83" t="s">
        <v>469</v>
      </c>
      <c r="C264" s="83" t="s">
        <v>232</v>
      </c>
      <c r="D264" s="83" t="s">
        <v>511</v>
      </c>
      <c r="E264" s="83" t="s">
        <v>325</v>
      </c>
      <c r="F264" s="82">
        <f>'Прил 6'!G380</f>
        <v>706809</v>
      </c>
      <c r="G264" s="82">
        <f>'Прил 6'!H380</f>
        <v>0</v>
      </c>
      <c r="H264" s="160">
        <f>'Прил 6'!I380</f>
        <v>0</v>
      </c>
      <c r="I264" s="32">
        <f t="shared" si="36"/>
        <v>-706809</v>
      </c>
      <c r="J264" s="32">
        <f t="shared" si="37"/>
        <v>0</v>
      </c>
    </row>
    <row r="265" spans="1:10" ht="37.5">
      <c r="A265" s="86" t="s">
        <v>388</v>
      </c>
      <c r="B265" s="83" t="s">
        <v>469</v>
      </c>
      <c r="C265" s="83" t="s">
        <v>232</v>
      </c>
      <c r="D265" s="83" t="s">
        <v>512</v>
      </c>
      <c r="E265" s="83"/>
      <c r="F265" s="82">
        <f>F266</f>
        <v>39594158.090000004</v>
      </c>
      <c r="G265" s="82">
        <f>G266</f>
        <v>39594158.090000004</v>
      </c>
      <c r="H265" s="160">
        <f>H266</f>
        <v>39594158.090000004</v>
      </c>
      <c r="I265" s="32">
        <f t="shared" si="36"/>
        <v>0</v>
      </c>
      <c r="J265" s="32">
        <f t="shared" si="37"/>
        <v>0</v>
      </c>
    </row>
    <row r="266" spans="1:10" ht="37.5">
      <c r="A266" s="86" t="s">
        <v>324</v>
      </c>
      <c r="B266" s="83" t="s">
        <v>469</v>
      </c>
      <c r="C266" s="83" t="s">
        <v>232</v>
      </c>
      <c r="D266" s="83" t="s">
        <v>512</v>
      </c>
      <c r="E266" s="83" t="s">
        <v>325</v>
      </c>
      <c r="F266" s="82">
        <f>'Прил 6'!G382</f>
        <v>39594158.090000004</v>
      </c>
      <c r="G266" s="82">
        <f>'Прил 6'!H382</f>
        <v>39594158.090000004</v>
      </c>
      <c r="H266" s="160">
        <f>'Прил 6'!I382</f>
        <v>39594158.090000004</v>
      </c>
      <c r="I266" s="32">
        <f t="shared" ref="I266:I325" si="44">G266-F266</f>
        <v>0</v>
      </c>
      <c r="J266" s="32">
        <f t="shared" ref="J266:J325" si="45">H266-G266</f>
        <v>0</v>
      </c>
    </row>
    <row r="267" spans="1:10" ht="37.5">
      <c r="A267" s="86" t="s">
        <v>513</v>
      </c>
      <c r="B267" s="83" t="s">
        <v>469</v>
      </c>
      <c r="C267" s="83" t="s">
        <v>232</v>
      </c>
      <c r="D267" s="83" t="s">
        <v>514</v>
      </c>
      <c r="E267" s="83"/>
      <c r="F267" s="82">
        <f>F268</f>
        <v>2641200</v>
      </c>
      <c r="G267" s="82">
        <f>G268</f>
        <v>2641200</v>
      </c>
      <c r="H267" s="160">
        <f>H268</f>
        <v>2641200</v>
      </c>
      <c r="I267" s="32">
        <f t="shared" si="44"/>
        <v>0</v>
      </c>
      <c r="J267" s="32">
        <f t="shared" si="45"/>
        <v>0</v>
      </c>
    </row>
    <row r="268" spans="1:10" ht="37.5">
      <c r="A268" s="86" t="s">
        <v>324</v>
      </c>
      <c r="B268" s="83" t="s">
        <v>469</v>
      </c>
      <c r="C268" s="83" t="s">
        <v>232</v>
      </c>
      <c r="D268" s="83" t="s">
        <v>514</v>
      </c>
      <c r="E268" s="83" t="s">
        <v>325</v>
      </c>
      <c r="F268" s="82">
        <f>'Прил 6'!G384</f>
        <v>2641200</v>
      </c>
      <c r="G268" s="82">
        <f>'Прил 6'!H384</f>
        <v>2641200</v>
      </c>
      <c r="H268" s="160">
        <f>'Прил 6'!I384</f>
        <v>2641200</v>
      </c>
      <c r="I268" s="32">
        <f t="shared" si="44"/>
        <v>0</v>
      </c>
      <c r="J268" s="32">
        <f t="shared" si="45"/>
        <v>0</v>
      </c>
    </row>
    <row r="269" spans="1:10" ht="18.75">
      <c r="A269" s="86" t="s">
        <v>414</v>
      </c>
      <c r="B269" s="83" t="s">
        <v>469</v>
      </c>
      <c r="C269" s="83" t="s">
        <v>232</v>
      </c>
      <c r="D269" s="83" t="s">
        <v>515</v>
      </c>
      <c r="E269" s="83"/>
      <c r="F269" s="82">
        <f>F270</f>
        <v>6880959</v>
      </c>
      <c r="G269" s="82">
        <f>G270</f>
        <v>0</v>
      </c>
      <c r="H269" s="160">
        <f>H270</f>
        <v>0</v>
      </c>
      <c r="I269" s="32">
        <f t="shared" si="44"/>
        <v>-6880959</v>
      </c>
      <c r="J269" s="32">
        <f t="shared" si="45"/>
        <v>0</v>
      </c>
    </row>
    <row r="270" spans="1:10" ht="37.5">
      <c r="A270" s="86" t="s">
        <v>324</v>
      </c>
      <c r="B270" s="83" t="s">
        <v>469</v>
      </c>
      <c r="C270" s="83" t="s">
        <v>232</v>
      </c>
      <c r="D270" s="83" t="s">
        <v>515</v>
      </c>
      <c r="E270" s="83" t="s">
        <v>325</v>
      </c>
      <c r="F270" s="82">
        <f>'Прил 6'!G386</f>
        <v>6880959</v>
      </c>
      <c r="G270" s="82">
        <f>'Прил 6'!H386</f>
        <v>0</v>
      </c>
      <c r="H270" s="160">
        <f>'Прил 6'!I386</f>
        <v>0</v>
      </c>
      <c r="I270" s="32">
        <f t="shared" si="44"/>
        <v>-6880959</v>
      </c>
      <c r="J270" s="32">
        <f t="shared" si="45"/>
        <v>0</v>
      </c>
    </row>
    <row r="271" spans="1:10" ht="56.25">
      <c r="A271" s="86" t="s">
        <v>516</v>
      </c>
      <c r="B271" s="83" t="s">
        <v>469</v>
      </c>
      <c r="C271" s="83" t="s">
        <v>232</v>
      </c>
      <c r="D271" s="83" t="s">
        <v>517</v>
      </c>
      <c r="E271" s="83"/>
      <c r="F271" s="82">
        <f>F272</f>
        <v>2953456</v>
      </c>
      <c r="G271" s="82">
        <f>G272</f>
        <v>2953456</v>
      </c>
      <c r="H271" s="160">
        <f>H272</f>
        <v>2953456</v>
      </c>
      <c r="I271" s="32">
        <f t="shared" si="44"/>
        <v>0</v>
      </c>
      <c r="J271" s="32">
        <f t="shared" si="45"/>
        <v>0</v>
      </c>
    </row>
    <row r="272" spans="1:10" ht="37.5">
      <c r="A272" s="86" t="s">
        <v>324</v>
      </c>
      <c r="B272" s="83" t="s">
        <v>469</v>
      </c>
      <c r="C272" s="83" t="s">
        <v>232</v>
      </c>
      <c r="D272" s="83" t="s">
        <v>517</v>
      </c>
      <c r="E272" s="83" t="s">
        <v>325</v>
      </c>
      <c r="F272" s="82">
        <f>'Прил 6'!G388</f>
        <v>2953456</v>
      </c>
      <c r="G272" s="82">
        <f>'Прил 6'!H388</f>
        <v>2953456</v>
      </c>
      <c r="H272" s="160">
        <f>'Прил 6'!I388</f>
        <v>2953456</v>
      </c>
      <c r="I272" s="32">
        <f t="shared" si="44"/>
        <v>0</v>
      </c>
      <c r="J272" s="32">
        <f t="shared" si="45"/>
        <v>0</v>
      </c>
    </row>
    <row r="273" spans="1:10" ht="85.5" customHeight="1">
      <c r="A273" s="86" t="s">
        <v>518</v>
      </c>
      <c r="B273" s="83" t="s">
        <v>469</v>
      </c>
      <c r="C273" s="83" t="s">
        <v>232</v>
      </c>
      <c r="D273" s="83" t="s">
        <v>519</v>
      </c>
      <c r="E273" s="83"/>
      <c r="F273" s="82">
        <f>F274</f>
        <v>4727122</v>
      </c>
      <c r="G273" s="82">
        <f>G274</f>
        <v>4727122</v>
      </c>
      <c r="H273" s="160">
        <f>H274</f>
        <v>4727122</v>
      </c>
      <c r="I273" s="32">
        <f t="shared" si="44"/>
        <v>0</v>
      </c>
      <c r="J273" s="32">
        <f t="shared" si="45"/>
        <v>0</v>
      </c>
    </row>
    <row r="274" spans="1:10" ht="37.5">
      <c r="A274" s="86" t="s">
        <v>324</v>
      </c>
      <c r="B274" s="83" t="s">
        <v>469</v>
      </c>
      <c r="C274" s="83" t="s">
        <v>232</v>
      </c>
      <c r="D274" s="83" t="s">
        <v>519</v>
      </c>
      <c r="E274" s="83" t="s">
        <v>325</v>
      </c>
      <c r="F274" s="82">
        <f>'Прил 6'!G390</f>
        <v>4727122</v>
      </c>
      <c r="G274" s="82">
        <f>'Прил 6'!H390</f>
        <v>4727122</v>
      </c>
      <c r="H274" s="160">
        <f>'Прил 6'!I390</f>
        <v>4727122</v>
      </c>
      <c r="I274" s="32">
        <f t="shared" si="44"/>
        <v>0</v>
      </c>
      <c r="J274" s="32">
        <f t="shared" si="45"/>
        <v>0</v>
      </c>
    </row>
    <row r="275" spans="1:10" ht="18.75">
      <c r="A275" s="86" t="s">
        <v>490</v>
      </c>
      <c r="B275" s="83" t="s">
        <v>469</v>
      </c>
      <c r="C275" s="83" t="s">
        <v>232</v>
      </c>
      <c r="D275" s="83" t="s">
        <v>520</v>
      </c>
      <c r="E275" s="83"/>
      <c r="F275" s="82">
        <f>F276</f>
        <v>4587308</v>
      </c>
      <c r="G275" s="82">
        <f>G276</f>
        <v>0</v>
      </c>
      <c r="H275" s="160">
        <f>H276</f>
        <v>0</v>
      </c>
      <c r="I275" s="32">
        <f t="shared" si="44"/>
        <v>-4587308</v>
      </c>
      <c r="J275" s="32">
        <f t="shared" si="45"/>
        <v>0</v>
      </c>
    </row>
    <row r="276" spans="1:10" ht="37.5">
      <c r="A276" s="86" t="s">
        <v>324</v>
      </c>
      <c r="B276" s="83" t="s">
        <v>469</v>
      </c>
      <c r="C276" s="83" t="s">
        <v>232</v>
      </c>
      <c r="D276" s="83" t="s">
        <v>520</v>
      </c>
      <c r="E276" s="83" t="s">
        <v>325</v>
      </c>
      <c r="F276" s="82">
        <f>'Прил 6'!G392</f>
        <v>4587308</v>
      </c>
      <c r="G276" s="82">
        <f>'Прил 6'!H392</f>
        <v>0</v>
      </c>
      <c r="H276" s="160">
        <f>'Прил 6'!I392</f>
        <v>0</v>
      </c>
      <c r="I276" s="32">
        <f t="shared" si="44"/>
        <v>-4587308</v>
      </c>
      <c r="J276" s="32">
        <f t="shared" si="45"/>
        <v>0</v>
      </c>
    </row>
    <row r="277" spans="1:10" ht="56.25">
      <c r="A277" s="86" t="s">
        <v>800</v>
      </c>
      <c r="B277" s="83" t="s">
        <v>469</v>
      </c>
      <c r="C277" s="83" t="s">
        <v>232</v>
      </c>
      <c r="D277" s="83" t="s">
        <v>801</v>
      </c>
      <c r="E277" s="83"/>
      <c r="F277" s="82">
        <f t="shared" ref="F277:H278" si="46">F278</f>
        <v>2051241</v>
      </c>
      <c r="G277" s="82">
        <f t="shared" si="46"/>
        <v>2145994</v>
      </c>
      <c r="H277" s="160">
        <f t="shared" si="46"/>
        <v>2145994</v>
      </c>
      <c r="I277" s="32"/>
      <c r="J277" s="32"/>
    </row>
    <row r="278" spans="1:10" ht="56.25">
      <c r="A278" s="86" t="s">
        <v>802</v>
      </c>
      <c r="B278" s="83" t="s">
        <v>469</v>
      </c>
      <c r="C278" s="83" t="s">
        <v>232</v>
      </c>
      <c r="D278" s="83" t="s">
        <v>803</v>
      </c>
      <c r="E278" s="83"/>
      <c r="F278" s="82">
        <f t="shared" si="46"/>
        <v>2051241</v>
      </c>
      <c r="G278" s="82">
        <f t="shared" si="46"/>
        <v>2145994</v>
      </c>
      <c r="H278" s="160">
        <f t="shared" si="46"/>
        <v>2145994</v>
      </c>
      <c r="I278" s="32"/>
      <c r="J278" s="32"/>
    </row>
    <row r="279" spans="1:10" ht="37.5">
      <c r="A279" s="86" t="s">
        <v>324</v>
      </c>
      <c r="B279" s="83" t="s">
        <v>469</v>
      </c>
      <c r="C279" s="83" t="s">
        <v>232</v>
      </c>
      <c r="D279" s="83" t="s">
        <v>803</v>
      </c>
      <c r="E279" s="83" t="s">
        <v>325</v>
      </c>
      <c r="F279" s="82">
        <f>'Прил 6'!G395</f>
        <v>2051241</v>
      </c>
      <c r="G279" s="82">
        <f>'Прил 6'!H395</f>
        <v>2145994</v>
      </c>
      <c r="H279" s="160">
        <f>'Прил 6'!I395</f>
        <v>2145994</v>
      </c>
      <c r="I279" s="32"/>
      <c r="J279" s="32"/>
    </row>
    <row r="280" spans="1:10" ht="18.75">
      <c r="A280" s="86" t="s">
        <v>521</v>
      </c>
      <c r="B280" s="83" t="s">
        <v>469</v>
      </c>
      <c r="C280" s="83" t="s">
        <v>232</v>
      </c>
      <c r="D280" s="83" t="s">
        <v>522</v>
      </c>
      <c r="E280" s="83"/>
      <c r="F280" s="82">
        <f t="shared" ref="F280:H281" si="47">F281</f>
        <v>0</v>
      </c>
      <c r="G280" s="82">
        <f t="shared" si="47"/>
        <v>10337255</v>
      </c>
      <c r="H280" s="160">
        <f t="shared" si="47"/>
        <v>0</v>
      </c>
      <c r="I280" s="32">
        <f t="shared" si="44"/>
        <v>10337255</v>
      </c>
      <c r="J280" s="32">
        <f t="shared" si="45"/>
        <v>-10337255</v>
      </c>
    </row>
    <row r="281" spans="1:10" ht="75">
      <c r="A281" s="86" t="s">
        <v>747</v>
      </c>
      <c r="B281" s="83" t="s">
        <v>469</v>
      </c>
      <c r="C281" s="83" t="s">
        <v>232</v>
      </c>
      <c r="D281" s="83" t="s">
        <v>523</v>
      </c>
      <c r="E281" s="83"/>
      <c r="F281" s="82">
        <f t="shared" si="47"/>
        <v>0</v>
      </c>
      <c r="G281" s="82">
        <f t="shared" si="47"/>
        <v>10337255</v>
      </c>
      <c r="H281" s="160">
        <f t="shared" si="47"/>
        <v>0</v>
      </c>
      <c r="I281" s="32">
        <f t="shared" si="44"/>
        <v>10337255</v>
      </c>
      <c r="J281" s="32">
        <f t="shared" si="45"/>
        <v>-10337255</v>
      </c>
    </row>
    <row r="282" spans="1:10" ht="37.5">
      <c r="A282" s="86" t="s">
        <v>324</v>
      </c>
      <c r="B282" s="83" t="s">
        <v>469</v>
      </c>
      <c r="C282" s="83" t="s">
        <v>232</v>
      </c>
      <c r="D282" s="83" t="s">
        <v>523</v>
      </c>
      <c r="E282" s="83" t="s">
        <v>325</v>
      </c>
      <c r="F282" s="82">
        <f>'Прил 6'!G398</f>
        <v>0</v>
      </c>
      <c r="G282" s="82">
        <f>'Прил 6'!H398</f>
        <v>10337255</v>
      </c>
      <c r="H282" s="160">
        <f>'Прил 6'!I398</f>
        <v>0</v>
      </c>
      <c r="I282" s="32">
        <f t="shared" si="44"/>
        <v>10337255</v>
      </c>
      <c r="J282" s="32">
        <f t="shared" si="45"/>
        <v>-10337255</v>
      </c>
    </row>
    <row r="283" spans="1:10" ht="18.75">
      <c r="A283" s="86" t="s">
        <v>527</v>
      </c>
      <c r="B283" s="83" t="s">
        <v>469</v>
      </c>
      <c r="C283" s="83" t="s">
        <v>232</v>
      </c>
      <c r="D283" s="83" t="s">
        <v>528</v>
      </c>
      <c r="E283" s="83"/>
      <c r="F283" s="82">
        <f t="shared" ref="F283:H284" si="48">F284</f>
        <v>0</v>
      </c>
      <c r="G283" s="82">
        <f t="shared" si="48"/>
        <v>18131854</v>
      </c>
      <c r="H283" s="160">
        <f t="shared" si="48"/>
        <v>0</v>
      </c>
      <c r="I283" s="32">
        <f t="shared" si="44"/>
        <v>18131854</v>
      </c>
      <c r="J283" s="32">
        <f t="shared" si="45"/>
        <v>-18131854</v>
      </c>
    </row>
    <row r="284" spans="1:10" ht="40.5" customHeight="1">
      <c r="A284" s="86" t="s">
        <v>748</v>
      </c>
      <c r="B284" s="83" t="s">
        <v>469</v>
      </c>
      <c r="C284" s="83" t="s">
        <v>232</v>
      </c>
      <c r="D284" s="83" t="s">
        <v>529</v>
      </c>
      <c r="E284" s="83"/>
      <c r="F284" s="82">
        <f t="shared" si="48"/>
        <v>0</v>
      </c>
      <c r="G284" s="82">
        <f t="shared" si="48"/>
        <v>18131854</v>
      </c>
      <c r="H284" s="160">
        <f t="shared" si="48"/>
        <v>0</v>
      </c>
      <c r="I284" s="32">
        <f t="shared" si="44"/>
        <v>18131854</v>
      </c>
      <c r="J284" s="32">
        <f t="shared" si="45"/>
        <v>-18131854</v>
      </c>
    </row>
    <row r="285" spans="1:10" ht="37.5">
      <c r="A285" s="86" t="s">
        <v>324</v>
      </c>
      <c r="B285" s="83" t="s">
        <v>469</v>
      </c>
      <c r="C285" s="83" t="s">
        <v>232</v>
      </c>
      <c r="D285" s="83" t="s">
        <v>529</v>
      </c>
      <c r="E285" s="83" t="s">
        <v>325</v>
      </c>
      <c r="F285" s="82">
        <f>'Прил 6'!G401</f>
        <v>0</v>
      </c>
      <c r="G285" s="82">
        <f>'Прил 6'!H401</f>
        <v>18131854</v>
      </c>
      <c r="H285" s="160">
        <f>'Прил 6'!I401</f>
        <v>0</v>
      </c>
      <c r="I285" s="32">
        <f t="shared" si="44"/>
        <v>18131854</v>
      </c>
      <c r="J285" s="32">
        <f t="shared" si="45"/>
        <v>-18131854</v>
      </c>
    </row>
    <row r="286" spans="1:10" ht="39" customHeight="1">
      <c r="A286" s="86" t="s">
        <v>492</v>
      </c>
      <c r="B286" s="83" t="s">
        <v>469</v>
      </c>
      <c r="C286" s="83" t="s">
        <v>232</v>
      </c>
      <c r="D286" s="83" t="s">
        <v>493</v>
      </c>
      <c r="E286" s="83"/>
      <c r="F286" s="82">
        <f>F287</f>
        <v>40000</v>
      </c>
      <c r="G286" s="82">
        <f t="shared" ref="G286:H288" si="49">G287</f>
        <v>40000</v>
      </c>
      <c r="H286" s="160">
        <f t="shared" si="49"/>
        <v>915000</v>
      </c>
      <c r="I286" s="32">
        <f t="shared" si="44"/>
        <v>0</v>
      </c>
      <c r="J286" s="32">
        <f t="shared" si="45"/>
        <v>875000</v>
      </c>
    </row>
    <row r="287" spans="1:10" ht="39" customHeight="1">
      <c r="A287" s="86" t="s">
        <v>494</v>
      </c>
      <c r="B287" s="83" t="s">
        <v>469</v>
      </c>
      <c r="C287" s="83" t="s">
        <v>232</v>
      </c>
      <c r="D287" s="83" t="s">
        <v>495</v>
      </c>
      <c r="E287" s="83"/>
      <c r="F287" s="82">
        <f>F288</f>
        <v>40000</v>
      </c>
      <c r="G287" s="82">
        <f t="shared" si="49"/>
        <v>40000</v>
      </c>
      <c r="H287" s="160">
        <f t="shared" si="49"/>
        <v>915000</v>
      </c>
      <c r="I287" s="32">
        <f t="shared" si="44"/>
        <v>0</v>
      </c>
      <c r="J287" s="32">
        <f t="shared" si="45"/>
        <v>875000</v>
      </c>
    </row>
    <row r="288" spans="1:10" ht="39" customHeight="1">
      <c r="A288" s="86" t="s">
        <v>496</v>
      </c>
      <c r="B288" s="83" t="s">
        <v>469</v>
      </c>
      <c r="C288" s="83" t="s">
        <v>232</v>
      </c>
      <c r="D288" s="83" t="s">
        <v>497</v>
      </c>
      <c r="E288" s="83"/>
      <c r="F288" s="82">
        <f>F289</f>
        <v>40000</v>
      </c>
      <c r="G288" s="82">
        <f t="shared" si="49"/>
        <v>40000</v>
      </c>
      <c r="H288" s="160">
        <f t="shared" si="49"/>
        <v>915000</v>
      </c>
      <c r="I288" s="32">
        <f t="shared" si="44"/>
        <v>0</v>
      </c>
      <c r="J288" s="32">
        <f t="shared" si="45"/>
        <v>875000</v>
      </c>
    </row>
    <row r="289" spans="1:10" ht="26.65" customHeight="1">
      <c r="A289" s="86" t="s">
        <v>498</v>
      </c>
      <c r="B289" s="83" t="s">
        <v>469</v>
      </c>
      <c r="C289" s="83" t="s">
        <v>232</v>
      </c>
      <c r="D289" s="83" t="s">
        <v>499</v>
      </c>
      <c r="E289" s="83"/>
      <c r="F289" s="82">
        <f>F290+F291</f>
        <v>40000</v>
      </c>
      <c r="G289" s="82">
        <f>G290+G291</f>
        <v>40000</v>
      </c>
      <c r="H289" s="160">
        <f>H290+H291</f>
        <v>915000</v>
      </c>
      <c r="I289" s="32">
        <f t="shared" si="44"/>
        <v>0</v>
      </c>
      <c r="J289" s="32">
        <f t="shared" si="45"/>
        <v>875000</v>
      </c>
    </row>
    <row r="290" spans="1:10" ht="48.75" customHeight="1">
      <c r="A290" s="86" t="s">
        <v>416</v>
      </c>
      <c r="B290" s="83" t="s">
        <v>469</v>
      </c>
      <c r="C290" s="83" t="s">
        <v>232</v>
      </c>
      <c r="D290" s="83" t="s">
        <v>499</v>
      </c>
      <c r="E290" s="83" t="s">
        <v>417</v>
      </c>
      <c r="F290" s="82">
        <f>'Прил 6'!G179</f>
        <v>0</v>
      </c>
      <c r="G290" s="82">
        <f>'Прил 6'!H179</f>
        <v>0</v>
      </c>
      <c r="H290" s="160">
        <f>'Прил 6'!I179</f>
        <v>875000</v>
      </c>
      <c r="I290" s="32">
        <f t="shared" si="44"/>
        <v>0</v>
      </c>
      <c r="J290" s="32">
        <f t="shared" si="45"/>
        <v>875000</v>
      </c>
    </row>
    <row r="291" spans="1:10" ht="44.85" customHeight="1">
      <c r="A291" s="86" t="s">
        <v>324</v>
      </c>
      <c r="B291" s="83" t="s">
        <v>469</v>
      </c>
      <c r="C291" s="83" t="s">
        <v>232</v>
      </c>
      <c r="D291" s="83" t="s">
        <v>499</v>
      </c>
      <c r="E291" s="83" t="s">
        <v>325</v>
      </c>
      <c r="F291" s="82">
        <f>'Прил 6'!G406</f>
        <v>40000</v>
      </c>
      <c r="G291" s="82">
        <f>'Прил 6'!H406</f>
        <v>40000</v>
      </c>
      <c r="H291" s="160">
        <f>'Прил 6'!I406</f>
        <v>40000</v>
      </c>
      <c r="I291" s="32">
        <f t="shared" si="44"/>
        <v>0</v>
      </c>
      <c r="J291" s="32">
        <f t="shared" si="45"/>
        <v>0</v>
      </c>
    </row>
    <row r="292" spans="1:10" ht="48.75" customHeight="1">
      <c r="A292" s="86" t="s">
        <v>276</v>
      </c>
      <c r="B292" s="83" t="s">
        <v>469</v>
      </c>
      <c r="C292" s="83" t="s">
        <v>232</v>
      </c>
      <c r="D292" s="83" t="s">
        <v>277</v>
      </c>
      <c r="E292" s="83"/>
      <c r="F292" s="82">
        <f>F293</f>
        <v>358560</v>
      </c>
      <c r="G292" s="82">
        <f>G293</f>
        <v>238560</v>
      </c>
      <c r="H292" s="160">
        <f>H293</f>
        <v>238560</v>
      </c>
      <c r="I292" s="32">
        <f t="shared" si="44"/>
        <v>-120000</v>
      </c>
      <c r="J292" s="32">
        <f t="shared" si="45"/>
        <v>0</v>
      </c>
    </row>
    <row r="293" spans="1:10" ht="42.75" customHeight="1">
      <c r="A293" s="169" t="s">
        <v>532</v>
      </c>
      <c r="B293" s="83" t="s">
        <v>469</v>
      </c>
      <c r="C293" s="83" t="s">
        <v>232</v>
      </c>
      <c r="D293" s="83" t="s">
        <v>533</v>
      </c>
      <c r="E293" s="83"/>
      <c r="F293" s="82">
        <f>F294+F297+F300+F303</f>
        <v>358560</v>
      </c>
      <c r="G293" s="82">
        <f>G294+G297+G300+G303</f>
        <v>238560</v>
      </c>
      <c r="H293" s="160">
        <f>H294+H297+H300+H303</f>
        <v>238560</v>
      </c>
      <c r="I293" s="32">
        <f t="shared" si="44"/>
        <v>-120000</v>
      </c>
      <c r="J293" s="32">
        <f t="shared" si="45"/>
        <v>0</v>
      </c>
    </row>
    <row r="294" spans="1:10" ht="37.35" customHeight="1">
      <c r="A294" s="86" t="s">
        <v>538</v>
      </c>
      <c r="B294" s="83" t="s">
        <v>469</v>
      </c>
      <c r="C294" s="83" t="s">
        <v>232</v>
      </c>
      <c r="D294" s="83" t="s">
        <v>539</v>
      </c>
      <c r="E294" s="83"/>
      <c r="F294" s="82">
        <f t="shared" ref="F294:H295" si="50">F295</f>
        <v>20000</v>
      </c>
      <c r="G294" s="82">
        <f t="shared" si="50"/>
        <v>20000</v>
      </c>
      <c r="H294" s="160">
        <f t="shared" si="50"/>
        <v>20000</v>
      </c>
      <c r="I294" s="32">
        <f t="shared" si="44"/>
        <v>0</v>
      </c>
      <c r="J294" s="32">
        <f t="shared" si="45"/>
        <v>0</v>
      </c>
    </row>
    <row r="295" spans="1:10" ht="44.85" customHeight="1">
      <c r="A295" s="86" t="s">
        <v>536</v>
      </c>
      <c r="B295" s="83" t="s">
        <v>469</v>
      </c>
      <c r="C295" s="83" t="s">
        <v>232</v>
      </c>
      <c r="D295" s="83" t="s">
        <v>540</v>
      </c>
      <c r="E295" s="83"/>
      <c r="F295" s="82">
        <f t="shared" si="50"/>
        <v>20000</v>
      </c>
      <c r="G295" s="82">
        <f t="shared" si="50"/>
        <v>20000</v>
      </c>
      <c r="H295" s="160">
        <f t="shared" si="50"/>
        <v>20000</v>
      </c>
      <c r="I295" s="32">
        <f t="shared" si="44"/>
        <v>0</v>
      </c>
      <c r="J295" s="32">
        <f t="shared" si="45"/>
        <v>0</v>
      </c>
    </row>
    <row r="296" spans="1:10" ht="43.7" customHeight="1">
      <c r="A296" s="86" t="s">
        <v>324</v>
      </c>
      <c r="B296" s="83" t="s">
        <v>469</v>
      </c>
      <c r="C296" s="83" t="s">
        <v>232</v>
      </c>
      <c r="D296" s="83" t="s">
        <v>540</v>
      </c>
      <c r="E296" s="83" t="s">
        <v>325</v>
      </c>
      <c r="F296" s="88">
        <f>'Прил 6'!G411</f>
        <v>20000</v>
      </c>
      <c r="G296" s="88">
        <f>'Прил 6'!H411</f>
        <v>20000</v>
      </c>
      <c r="H296" s="170">
        <f>'Прил 6'!I411</f>
        <v>20000</v>
      </c>
      <c r="I296" s="32">
        <f t="shared" si="44"/>
        <v>0</v>
      </c>
      <c r="J296" s="32">
        <f t="shared" si="45"/>
        <v>0</v>
      </c>
    </row>
    <row r="297" spans="1:10" ht="56.25">
      <c r="A297" s="86" t="s">
        <v>541</v>
      </c>
      <c r="B297" s="83" t="s">
        <v>469</v>
      </c>
      <c r="C297" s="83" t="s">
        <v>232</v>
      </c>
      <c r="D297" s="83" t="s">
        <v>737</v>
      </c>
      <c r="E297" s="83"/>
      <c r="F297" s="88">
        <f t="shared" ref="F297:H298" si="51">F298</f>
        <v>118560</v>
      </c>
      <c r="G297" s="88">
        <f t="shared" si="51"/>
        <v>118560</v>
      </c>
      <c r="H297" s="170">
        <f t="shared" si="51"/>
        <v>118560</v>
      </c>
      <c r="I297" s="32"/>
      <c r="J297" s="32"/>
    </row>
    <row r="298" spans="1:10" ht="37.5">
      <c r="A298" s="86" t="s">
        <v>736</v>
      </c>
      <c r="B298" s="83" t="s">
        <v>469</v>
      </c>
      <c r="C298" s="83" t="s">
        <v>232</v>
      </c>
      <c r="D298" s="83" t="s">
        <v>738</v>
      </c>
      <c r="E298" s="83"/>
      <c r="F298" s="88">
        <f t="shared" si="51"/>
        <v>118560</v>
      </c>
      <c r="G298" s="88">
        <f t="shared" si="51"/>
        <v>118560</v>
      </c>
      <c r="H298" s="170">
        <f t="shared" si="51"/>
        <v>118560</v>
      </c>
      <c r="I298" s="32"/>
      <c r="J298" s="32"/>
    </row>
    <row r="299" spans="1:10" ht="37.5">
      <c r="A299" s="86" t="s">
        <v>324</v>
      </c>
      <c r="B299" s="83" t="s">
        <v>469</v>
      </c>
      <c r="C299" s="83" t="s">
        <v>232</v>
      </c>
      <c r="D299" s="83" t="s">
        <v>738</v>
      </c>
      <c r="E299" s="83" t="s">
        <v>325</v>
      </c>
      <c r="F299" s="88">
        <f>'Прил 6'!G414</f>
        <v>118560</v>
      </c>
      <c r="G299" s="88">
        <f>'Прил 6'!H414</f>
        <v>118560</v>
      </c>
      <c r="H299" s="170">
        <f>'Прил 6'!I414</f>
        <v>118560</v>
      </c>
      <c r="I299" s="32"/>
      <c r="J299" s="32"/>
    </row>
    <row r="300" spans="1:10" ht="75">
      <c r="A300" s="86" t="s">
        <v>395</v>
      </c>
      <c r="B300" s="83" t="s">
        <v>469</v>
      </c>
      <c r="C300" s="83" t="s">
        <v>232</v>
      </c>
      <c r="D300" s="83" t="s">
        <v>739</v>
      </c>
      <c r="E300" s="83"/>
      <c r="F300" s="88">
        <f t="shared" ref="F300:H301" si="52">F301</f>
        <v>70000</v>
      </c>
      <c r="G300" s="88">
        <f t="shared" si="52"/>
        <v>0</v>
      </c>
      <c r="H300" s="170">
        <f t="shared" si="52"/>
        <v>0</v>
      </c>
      <c r="I300" s="32"/>
      <c r="J300" s="32"/>
    </row>
    <row r="301" spans="1:10" ht="37.5">
      <c r="A301" s="86" t="s">
        <v>736</v>
      </c>
      <c r="B301" s="83" t="s">
        <v>469</v>
      </c>
      <c r="C301" s="83" t="s">
        <v>232</v>
      </c>
      <c r="D301" s="83" t="s">
        <v>740</v>
      </c>
      <c r="E301" s="83"/>
      <c r="F301" s="88">
        <f t="shared" si="52"/>
        <v>70000</v>
      </c>
      <c r="G301" s="88">
        <f t="shared" si="52"/>
        <v>0</v>
      </c>
      <c r="H301" s="170">
        <f t="shared" si="52"/>
        <v>0</v>
      </c>
      <c r="I301" s="32"/>
      <c r="J301" s="32"/>
    </row>
    <row r="302" spans="1:10" ht="37.5">
      <c r="A302" s="86" t="s">
        <v>324</v>
      </c>
      <c r="B302" s="83" t="s">
        <v>469</v>
      </c>
      <c r="C302" s="83" t="s">
        <v>232</v>
      </c>
      <c r="D302" s="83" t="s">
        <v>740</v>
      </c>
      <c r="E302" s="83" t="s">
        <v>325</v>
      </c>
      <c r="F302" s="88">
        <f>'Прил 6'!G417</f>
        <v>70000</v>
      </c>
      <c r="G302" s="88">
        <f>'Прил 6'!H417</f>
        <v>0</v>
      </c>
      <c r="H302" s="170">
        <f>'Прил 6'!I417</f>
        <v>0</v>
      </c>
      <c r="I302" s="32"/>
      <c r="J302" s="32"/>
    </row>
    <row r="303" spans="1:10" ht="37.5">
      <c r="A303" s="86" t="s">
        <v>530</v>
      </c>
      <c r="B303" s="83" t="s">
        <v>469</v>
      </c>
      <c r="C303" s="83" t="s">
        <v>232</v>
      </c>
      <c r="D303" s="83" t="s">
        <v>1028</v>
      </c>
      <c r="E303" s="83"/>
      <c r="F303" s="88">
        <f t="shared" ref="F303:H304" si="53">F304</f>
        <v>150000</v>
      </c>
      <c r="G303" s="88">
        <f t="shared" si="53"/>
        <v>100000</v>
      </c>
      <c r="H303" s="170">
        <f t="shared" si="53"/>
        <v>100000</v>
      </c>
      <c r="I303" s="32"/>
      <c r="J303" s="32"/>
    </row>
    <row r="304" spans="1:10" ht="37.5">
      <c r="A304" s="86" t="s">
        <v>531</v>
      </c>
      <c r="B304" s="83" t="s">
        <v>469</v>
      </c>
      <c r="C304" s="83" t="s">
        <v>232</v>
      </c>
      <c r="D304" s="83" t="s">
        <v>1029</v>
      </c>
      <c r="E304" s="83"/>
      <c r="F304" s="88">
        <f t="shared" si="53"/>
        <v>150000</v>
      </c>
      <c r="G304" s="88">
        <f t="shared" si="53"/>
        <v>100000</v>
      </c>
      <c r="H304" s="170">
        <f t="shared" si="53"/>
        <v>100000</v>
      </c>
      <c r="I304" s="32"/>
      <c r="J304" s="32"/>
    </row>
    <row r="305" spans="1:10" ht="37.5">
      <c r="A305" s="86" t="s">
        <v>324</v>
      </c>
      <c r="B305" s="83" t="s">
        <v>469</v>
      </c>
      <c r="C305" s="83" t="s">
        <v>232</v>
      </c>
      <c r="D305" s="83" t="s">
        <v>1029</v>
      </c>
      <c r="E305" s="83" t="s">
        <v>325</v>
      </c>
      <c r="F305" s="88">
        <f>'Прил 6'!G420</f>
        <v>150000</v>
      </c>
      <c r="G305" s="88">
        <f>'Прил 6'!H420</f>
        <v>100000</v>
      </c>
      <c r="H305" s="170">
        <f>'Прил 6'!I420</f>
        <v>100000</v>
      </c>
      <c r="I305" s="32"/>
      <c r="J305" s="32"/>
    </row>
    <row r="306" spans="1:10" ht="75">
      <c r="A306" s="86" t="s">
        <v>391</v>
      </c>
      <c r="B306" s="83" t="s">
        <v>469</v>
      </c>
      <c r="C306" s="83" t="s">
        <v>232</v>
      </c>
      <c r="D306" s="83" t="s">
        <v>392</v>
      </c>
      <c r="E306" s="85"/>
      <c r="F306" s="88">
        <f t="shared" ref="F306:H307" si="54">F307</f>
        <v>150000</v>
      </c>
      <c r="G306" s="88">
        <f t="shared" si="54"/>
        <v>19433.21</v>
      </c>
      <c r="H306" s="170">
        <f t="shared" si="54"/>
        <v>19433.21</v>
      </c>
      <c r="I306" s="32">
        <f t="shared" si="44"/>
        <v>-130566.79000000001</v>
      </c>
      <c r="J306" s="32">
        <f t="shared" si="45"/>
        <v>0</v>
      </c>
    </row>
    <row r="307" spans="1:10" ht="56.25">
      <c r="A307" s="86" t="s">
        <v>393</v>
      </c>
      <c r="B307" s="83" t="s">
        <v>469</v>
      </c>
      <c r="C307" s="83" t="s">
        <v>232</v>
      </c>
      <c r="D307" s="83" t="s">
        <v>394</v>
      </c>
      <c r="E307" s="83"/>
      <c r="F307" s="88">
        <f t="shared" si="54"/>
        <v>150000</v>
      </c>
      <c r="G307" s="88">
        <f t="shared" si="54"/>
        <v>19433.21</v>
      </c>
      <c r="H307" s="170">
        <f t="shared" si="54"/>
        <v>19433.21</v>
      </c>
      <c r="I307" s="32">
        <f t="shared" si="44"/>
        <v>-130566.79000000001</v>
      </c>
      <c r="J307" s="32">
        <f t="shared" si="45"/>
        <v>0</v>
      </c>
    </row>
    <row r="308" spans="1:10" ht="59.65" customHeight="1">
      <c r="A308" s="86" t="s">
        <v>395</v>
      </c>
      <c r="B308" s="83" t="s">
        <v>469</v>
      </c>
      <c r="C308" s="83" t="s">
        <v>232</v>
      </c>
      <c r="D308" s="83" t="s">
        <v>396</v>
      </c>
      <c r="E308" s="83"/>
      <c r="F308" s="88">
        <f t="shared" ref="F308:H309" si="55">F309</f>
        <v>150000</v>
      </c>
      <c r="G308" s="88">
        <f t="shared" si="55"/>
        <v>19433.21</v>
      </c>
      <c r="H308" s="170">
        <f t="shared" si="55"/>
        <v>19433.21</v>
      </c>
      <c r="I308" s="32">
        <f t="shared" si="44"/>
        <v>-130566.79000000001</v>
      </c>
      <c r="J308" s="32">
        <f t="shared" si="45"/>
        <v>0</v>
      </c>
    </row>
    <row r="309" spans="1:10" ht="56.25">
      <c r="A309" s="86" t="s">
        <v>397</v>
      </c>
      <c r="B309" s="83" t="s">
        <v>469</v>
      </c>
      <c r="C309" s="83" t="s">
        <v>232</v>
      </c>
      <c r="D309" s="83" t="s">
        <v>398</v>
      </c>
      <c r="E309" s="83"/>
      <c r="F309" s="88">
        <f t="shared" si="55"/>
        <v>150000</v>
      </c>
      <c r="G309" s="88">
        <f t="shared" si="55"/>
        <v>19433.21</v>
      </c>
      <c r="H309" s="170">
        <f t="shared" si="55"/>
        <v>19433.21</v>
      </c>
      <c r="I309" s="32">
        <f t="shared" si="44"/>
        <v>-130566.79000000001</v>
      </c>
      <c r="J309" s="32">
        <f t="shared" si="45"/>
        <v>0</v>
      </c>
    </row>
    <row r="310" spans="1:10" ht="37.5">
      <c r="A310" s="86" t="s">
        <v>324</v>
      </c>
      <c r="B310" s="83" t="s">
        <v>469</v>
      </c>
      <c r="C310" s="83" t="s">
        <v>232</v>
      </c>
      <c r="D310" s="83" t="s">
        <v>398</v>
      </c>
      <c r="E310" s="83" t="s">
        <v>325</v>
      </c>
      <c r="F310" s="88">
        <f>'Прил 6'!G425</f>
        <v>150000</v>
      </c>
      <c r="G310" s="88">
        <f>'Прил 6'!H425</f>
        <v>19433.21</v>
      </c>
      <c r="H310" s="170">
        <f>'Прил 6'!I425</f>
        <v>19433.21</v>
      </c>
      <c r="I310" s="32">
        <f t="shared" si="44"/>
        <v>-130566.79000000001</v>
      </c>
      <c r="J310" s="32">
        <f t="shared" si="45"/>
        <v>0</v>
      </c>
    </row>
    <row r="311" spans="1:10" ht="18.75">
      <c r="A311" s="158" t="s">
        <v>542</v>
      </c>
      <c r="B311" s="85" t="s">
        <v>469</v>
      </c>
      <c r="C311" s="85" t="s">
        <v>241</v>
      </c>
      <c r="D311" s="85"/>
      <c r="E311" s="83"/>
      <c r="F311" s="81">
        <f>F312</f>
        <v>36361646.189999998</v>
      </c>
      <c r="G311" s="81">
        <f>G312</f>
        <v>24001589.329999998</v>
      </c>
      <c r="H311" s="156">
        <f>H312</f>
        <v>316264</v>
      </c>
      <c r="I311" s="32">
        <f t="shared" si="44"/>
        <v>-12360056.859999999</v>
      </c>
      <c r="J311" s="32">
        <f t="shared" si="45"/>
        <v>-23685325.329999998</v>
      </c>
    </row>
    <row r="312" spans="1:10" ht="37.5">
      <c r="A312" s="86" t="s">
        <v>471</v>
      </c>
      <c r="B312" s="83" t="s">
        <v>469</v>
      </c>
      <c r="C312" s="83" t="s">
        <v>241</v>
      </c>
      <c r="D312" s="83" t="s">
        <v>472</v>
      </c>
      <c r="E312" s="83"/>
      <c r="F312" s="82">
        <f>F317+F313</f>
        <v>36361646.189999998</v>
      </c>
      <c r="G312" s="82">
        <f>G317+G313</f>
        <v>24001589.329999998</v>
      </c>
      <c r="H312" s="160">
        <f>H317+H313</f>
        <v>316264</v>
      </c>
      <c r="I312" s="32">
        <f t="shared" si="44"/>
        <v>-12360056.859999999</v>
      </c>
      <c r="J312" s="32">
        <f t="shared" si="45"/>
        <v>-23685325.329999998</v>
      </c>
    </row>
    <row r="313" spans="1:10" ht="25.5" customHeight="1">
      <c r="A313" s="86" t="s">
        <v>473</v>
      </c>
      <c r="B313" s="83" t="s">
        <v>469</v>
      </c>
      <c r="C313" s="83" t="s">
        <v>241</v>
      </c>
      <c r="D313" s="83" t="s">
        <v>474</v>
      </c>
      <c r="E313" s="83"/>
      <c r="F313" s="82">
        <f>F314</f>
        <v>10130786</v>
      </c>
      <c r="G313" s="82">
        <f t="shared" ref="G313:H315" si="56">G314</f>
        <v>0</v>
      </c>
      <c r="H313" s="160">
        <f t="shared" si="56"/>
        <v>0</v>
      </c>
      <c r="I313" s="32"/>
      <c r="J313" s="32"/>
    </row>
    <row r="314" spans="1:10" ht="28.5" customHeight="1">
      <c r="A314" s="86" t="s">
        <v>524</v>
      </c>
      <c r="B314" s="83" t="s">
        <v>469</v>
      </c>
      <c r="C314" s="83" t="s">
        <v>241</v>
      </c>
      <c r="D314" s="83" t="s">
        <v>525</v>
      </c>
      <c r="E314" s="83"/>
      <c r="F314" s="82">
        <f>F315</f>
        <v>10130786</v>
      </c>
      <c r="G314" s="82">
        <f t="shared" si="56"/>
        <v>0</v>
      </c>
      <c r="H314" s="160">
        <f t="shared" si="56"/>
        <v>0</v>
      </c>
      <c r="I314" s="32"/>
      <c r="J314" s="32"/>
    </row>
    <row r="315" spans="1:10" ht="56.25">
      <c r="A315" s="171" t="s">
        <v>749</v>
      </c>
      <c r="B315" s="83" t="s">
        <v>469</v>
      </c>
      <c r="C315" s="83" t="s">
        <v>241</v>
      </c>
      <c r="D315" s="83" t="s">
        <v>526</v>
      </c>
      <c r="E315" s="83"/>
      <c r="F315" s="82">
        <f>F316</f>
        <v>10130786</v>
      </c>
      <c r="G315" s="82">
        <f t="shared" si="56"/>
        <v>0</v>
      </c>
      <c r="H315" s="160">
        <f t="shared" si="56"/>
        <v>0</v>
      </c>
      <c r="I315" s="32"/>
      <c r="J315" s="32"/>
    </row>
    <row r="316" spans="1:10" ht="37.5">
      <c r="A316" s="86" t="s">
        <v>324</v>
      </c>
      <c r="B316" s="83" t="s">
        <v>469</v>
      </c>
      <c r="C316" s="83" t="s">
        <v>241</v>
      </c>
      <c r="D316" s="83" t="s">
        <v>526</v>
      </c>
      <c r="E316" s="83" t="s">
        <v>325</v>
      </c>
      <c r="F316" s="82">
        <f>'Прил 6'!G431</f>
        <v>10130786</v>
      </c>
      <c r="G316" s="82">
        <f>'Прил 6'!H431</f>
        <v>0</v>
      </c>
      <c r="H316" s="160">
        <f>'Прил 6'!I431</f>
        <v>0</v>
      </c>
      <c r="I316" s="32"/>
      <c r="J316" s="32"/>
    </row>
    <row r="317" spans="1:10" ht="37.5">
      <c r="A317" s="86" t="s">
        <v>543</v>
      </c>
      <c r="B317" s="83" t="s">
        <v>469</v>
      </c>
      <c r="C317" s="83" t="s">
        <v>241</v>
      </c>
      <c r="D317" s="83" t="s">
        <v>544</v>
      </c>
      <c r="E317" s="83"/>
      <c r="F317" s="88">
        <f>F318+F325</f>
        <v>26230860.190000001</v>
      </c>
      <c r="G317" s="88">
        <f>G318+G325</f>
        <v>24001589.329999998</v>
      </c>
      <c r="H317" s="170">
        <f>H318+H325</f>
        <v>316264</v>
      </c>
      <c r="I317" s="32">
        <f t="shared" si="44"/>
        <v>-2229270.8600000031</v>
      </c>
      <c r="J317" s="32">
        <f t="shared" si="45"/>
        <v>-23685325.329999998</v>
      </c>
    </row>
    <row r="318" spans="1:10" ht="47.25" customHeight="1">
      <c r="A318" s="164" t="s">
        <v>545</v>
      </c>
      <c r="B318" s="83" t="s">
        <v>469</v>
      </c>
      <c r="C318" s="83" t="s">
        <v>241</v>
      </c>
      <c r="D318" s="83" t="s">
        <v>546</v>
      </c>
      <c r="E318" s="83"/>
      <c r="F318" s="88">
        <f>F319+F321+F323</f>
        <v>25851919.190000001</v>
      </c>
      <c r="G318" s="88">
        <f>G319+G321+G323</f>
        <v>23685325.329999998</v>
      </c>
      <c r="H318" s="170">
        <f>H319+H321+H323</f>
        <v>0</v>
      </c>
      <c r="I318" s="32">
        <f t="shared" si="44"/>
        <v>-2166593.8600000031</v>
      </c>
      <c r="J318" s="32">
        <f t="shared" si="45"/>
        <v>-23685325.329999998</v>
      </c>
    </row>
    <row r="319" spans="1:10" ht="37.5">
      <c r="A319" s="86" t="s">
        <v>388</v>
      </c>
      <c r="B319" s="83" t="s">
        <v>469</v>
      </c>
      <c r="C319" s="83" t="s">
        <v>241</v>
      </c>
      <c r="D319" s="83" t="s">
        <v>547</v>
      </c>
      <c r="E319" s="83"/>
      <c r="F319" s="88">
        <f>F320</f>
        <v>22563123.190000001</v>
      </c>
      <c r="G319" s="88">
        <f>G320</f>
        <v>23685325.329999998</v>
      </c>
      <c r="H319" s="170">
        <f>H320</f>
        <v>0</v>
      </c>
      <c r="I319" s="32">
        <f t="shared" si="44"/>
        <v>1122202.1399999969</v>
      </c>
      <c r="J319" s="32">
        <f t="shared" si="45"/>
        <v>-23685325.329999998</v>
      </c>
    </row>
    <row r="320" spans="1:10" ht="37.5">
      <c r="A320" s="86" t="s">
        <v>324</v>
      </c>
      <c r="B320" s="83" t="s">
        <v>469</v>
      </c>
      <c r="C320" s="83" t="s">
        <v>241</v>
      </c>
      <c r="D320" s="83" t="s">
        <v>547</v>
      </c>
      <c r="E320" s="83" t="s">
        <v>325</v>
      </c>
      <c r="F320" s="88">
        <f>'Прил 6'!G488</f>
        <v>22563123.190000001</v>
      </c>
      <c r="G320" s="88">
        <f>'Прил 6'!H488</f>
        <v>23685325.329999998</v>
      </c>
      <c r="H320" s="170">
        <f>'Прил 6'!I488</f>
        <v>0</v>
      </c>
      <c r="I320" s="32">
        <f t="shared" si="44"/>
        <v>1122202.1399999969</v>
      </c>
      <c r="J320" s="32">
        <f t="shared" si="45"/>
        <v>-23685325.329999998</v>
      </c>
    </row>
    <row r="321" spans="1:10" ht="18.75">
      <c r="A321" s="86" t="s">
        <v>548</v>
      </c>
      <c r="B321" s="83" t="s">
        <v>469</v>
      </c>
      <c r="C321" s="83" t="s">
        <v>241</v>
      </c>
      <c r="D321" s="83" t="s">
        <v>549</v>
      </c>
      <c r="E321" s="83"/>
      <c r="F321" s="88">
        <f>F322</f>
        <v>1800000</v>
      </c>
      <c r="G321" s="88">
        <f>G322</f>
        <v>0</v>
      </c>
      <c r="H321" s="170">
        <f>H322</f>
        <v>0</v>
      </c>
      <c r="I321" s="32">
        <f t="shared" si="44"/>
        <v>-1800000</v>
      </c>
      <c r="J321" s="32">
        <f t="shared" si="45"/>
        <v>0</v>
      </c>
    </row>
    <row r="322" spans="1:10" ht="37.5">
      <c r="A322" s="86" t="s">
        <v>324</v>
      </c>
      <c r="B322" s="83" t="s">
        <v>469</v>
      </c>
      <c r="C322" s="83" t="s">
        <v>241</v>
      </c>
      <c r="D322" s="83" t="s">
        <v>549</v>
      </c>
      <c r="E322" s="83" t="s">
        <v>325</v>
      </c>
      <c r="F322" s="88">
        <f>'Прил 6'!G490</f>
        <v>1800000</v>
      </c>
      <c r="G322" s="88">
        <f>'Прил 6'!H490</f>
        <v>0</v>
      </c>
      <c r="H322" s="170">
        <f>'Прил 6'!I490</f>
        <v>0</v>
      </c>
      <c r="I322" s="32">
        <f t="shared" si="44"/>
        <v>-1800000</v>
      </c>
      <c r="J322" s="32">
        <f t="shared" si="45"/>
        <v>0</v>
      </c>
    </row>
    <row r="323" spans="1:10" ht="18.75">
      <c r="A323" s="86" t="s">
        <v>550</v>
      </c>
      <c r="B323" s="83" t="s">
        <v>469</v>
      </c>
      <c r="C323" s="83" t="s">
        <v>241</v>
      </c>
      <c r="D323" s="83" t="s">
        <v>551</v>
      </c>
      <c r="E323" s="83"/>
      <c r="F323" s="88">
        <f>F324</f>
        <v>1488796</v>
      </c>
      <c r="G323" s="88">
        <f>G324</f>
        <v>0</v>
      </c>
      <c r="H323" s="170">
        <f>H324</f>
        <v>0</v>
      </c>
      <c r="I323" s="32">
        <f t="shared" si="44"/>
        <v>-1488796</v>
      </c>
      <c r="J323" s="32">
        <f t="shared" si="45"/>
        <v>0</v>
      </c>
    </row>
    <row r="324" spans="1:10" ht="37.5">
      <c r="A324" s="86" t="s">
        <v>324</v>
      </c>
      <c r="B324" s="83" t="s">
        <v>469</v>
      </c>
      <c r="C324" s="83" t="s">
        <v>241</v>
      </c>
      <c r="D324" s="83" t="s">
        <v>551</v>
      </c>
      <c r="E324" s="83" t="s">
        <v>325</v>
      </c>
      <c r="F324" s="88">
        <f>'Прил 6'!G492</f>
        <v>1488796</v>
      </c>
      <c r="G324" s="88">
        <f>'Прил 6'!H492</f>
        <v>0</v>
      </c>
      <c r="H324" s="170">
        <f>'Прил 6'!I492</f>
        <v>0</v>
      </c>
      <c r="I324" s="32">
        <f t="shared" si="44"/>
        <v>-1488796</v>
      </c>
      <c r="J324" s="32">
        <f t="shared" si="45"/>
        <v>0</v>
      </c>
    </row>
    <row r="325" spans="1:10" ht="37.5">
      <c r="A325" s="86" t="s">
        <v>552</v>
      </c>
      <c r="B325" s="83" t="s">
        <v>469</v>
      </c>
      <c r="C325" s="83" t="s">
        <v>241</v>
      </c>
      <c r="D325" s="83" t="s">
        <v>553</v>
      </c>
      <c r="E325" s="83"/>
      <c r="F325" s="88">
        <f>F326+F328</f>
        <v>378941</v>
      </c>
      <c r="G325" s="88">
        <f>G326+G328</f>
        <v>316264</v>
      </c>
      <c r="H325" s="170">
        <f>H326+H328</f>
        <v>316264</v>
      </c>
      <c r="I325" s="32">
        <f t="shared" si="44"/>
        <v>-62677</v>
      </c>
      <c r="J325" s="32">
        <f t="shared" si="45"/>
        <v>0</v>
      </c>
    </row>
    <row r="326" spans="1:10" ht="37.5">
      <c r="A326" s="86" t="s">
        <v>481</v>
      </c>
      <c r="B326" s="83" t="s">
        <v>469</v>
      </c>
      <c r="C326" s="83" t="s">
        <v>241</v>
      </c>
      <c r="D326" s="83" t="s">
        <v>554</v>
      </c>
      <c r="E326" s="83"/>
      <c r="F326" s="88">
        <f>F327</f>
        <v>62677</v>
      </c>
      <c r="G326" s="88">
        <f>G327</f>
        <v>0</v>
      </c>
      <c r="H326" s="170">
        <f>H327</f>
        <v>0</v>
      </c>
      <c r="I326" s="32">
        <f t="shared" ref="I326:I385" si="57">G326-F326</f>
        <v>-62677</v>
      </c>
      <c r="J326" s="32">
        <f t="shared" ref="J326:J385" si="58">H326-G326</f>
        <v>0</v>
      </c>
    </row>
    <row r="327" spans="1:10" ht="37.5">
      <c r="A327" s="86" t="s">
        <v>324</v>
      </c>
      <c r="B327" s="83" t="s">
        <v>469</v>
      </c>
      <c r="C327" s="83" t="s">
        <v>241</v>
      </c>
      <c r="D327" s="83" t="s">
        <v>554</v>
      </c>
      <c r="E327" s="83" t="s">
        <v>325</v>
      </c>
      <c r="F327" s="88">
        <f>'Прил 6'!G495</f>
        <v>62677</v>
      </c>
      <c r="G327" s="88">
        <f>'Прил 6'!H495</f>
        <v>0</v>
      </c>
      <c r="H327" s="170">
        <f>'Прил 6'!I495</f>
        <v>0</v>
      </c>
      <c r="I327" s="32">
        <f t="shared" si="57"/>
        <v>-62677</v>
      </c>
      <c r="J327" s="32">
        <f t="shared" si="58"/>
        <v>0</v>
      </c>
    </row>
    <row r="328" spans="1:10" ht="46.5" customHeight="1">
      <c r="A328" s="86" t="s">
        <v>483</v>
      </c>
      <c r="B328" s="83" t="s">
        <v>469</v>
      </c>
      <c r="C328" s="83" t="s">
        <v>241</v>
      </c>
      <c r="D328" s="83" t="s">
        <v>555</v>
      </c>
      <c r="E328" s="83"/>
      <c r="F328" s="88">
        <f>F329</f>
        <v>316264</v>
      </c>
      <c r="G328" s="88">
        <f>G329</f>
        <v>316264</v>
      </c>
      <c r="H328" s="170">
        <f>H329</f>
        <v>316264</v>
      </c>
      <c r="I328" s="32">
        <f t="shared" si="57"/>
        <v>0</v>
      </c>
      <c r="J328" s="32">
        <f t="shared" si="58"/>
        <v>0</v>
      </c>
    </row>
    <row r="329" spans="1:10" ht="37.35" customHeight="1">
      <c r="A329" s="86" t="s">
        <v>324</v>
      </c>
      <c r="B329" s="83" t="s">
        <v>469</v>
      </c>
      <c r="C329" s="83" t="s">
        <v>241</v>
      </c>
      <c r="D329" s="83" t="s">
        <v>555</v>
      </c>
      <c r="E329" s="83" t="s">
        <v>325</v>
      </c>
      <c r="F329" s="88">
        <f>'Прил 6'!G497</f>
        <v>316264</v>
      </c>
      <c r="G329" s="88">
        <f>'Прил 6'!H497</f>
        <v>316264</v>
      </c>
      <c r="H329" s="170">
        <f>'Прил 6'!I497</f>
        <v>316264</v>
      </c>
      <c r="I329" s="32">
        <f t="shared" si="57"/>
        <v>0</v>
      </c>
      <c r="J329" s="32">
        <f t="shared" si="58"/>
        <v>0</v>
      </c>
    </row>
    <row r="330" spans="1:10" ht="18.75">
      <c r="A330" s="162" t="s">
        <v>556</v>
      </c>
      <c r="B330" s="85" t="s">
        <v>469</v>
      </c>
      <c r="C330" s="85" t="s">
        <v>469</v>
      </c>
      <c r="D330" s="85"/>
      <c r="E330" s="85"/>
      <c r="F330" s="81">
        <f>F331</f>
        <v>6893840</v>
      </c>
      <c r="G330" s="81">
        <f>G331</f>
        <v>4412372</v>
      </c>
      <c r="H330" s="156">
        <f>H331</f>
        <v>4412372</v>
      </c>
      <c r="I330" s="32">
        <f t="shared" si="57"/>
        <v>-2481468</v>
      </c>
      <c r="J330" s="32">
        <f t="shared" si="58"/>
        <v>0</v>
      </c>
    </row>
    <row r="331" spans="1:10" ht="75">
      <c r="A331" s="86" t="s">
        <v>557</v>
      </c>
      <c r="B331" s="83" t="s">
        <v>469</v>
      </c>
      <c r="C331" s="83" t="s">
        <v>469</v>
      </c>
      <c r="D331" s="83" t="s">
        <v>558</v>
      </c>
      <c r="E331" s="83"/>
      <c r="F331" s="82">
        <f>F332+F337</f>
        <v>6893840</v>
      </c>
      <c r="G331" s="82">
        <f>G332+G337</f>
        <v>4412372</v>
      </c>
      <c r="H331" s="160">
        <f>H332+H337</f>
        <v>4412372</v>
      </c>
      <c r="I331" s="32">
        <f t="shared" si="57"/>
        <v>-2481468</v>
      </c>
      <c r="J331" s="32">
        <f t="shared" si="58"/>
        <v>0</v>
      </c>
    </row>
    <row r="332" spans="1:10" ht="42.6" customHeight="1">
      <c r="A332" s="86" t="s">
        <v>559</v>
      </c>
      <c r="B332" s="83" t="s">
        <v>469</v>
      </c>
      <c r="C332" s="83" t="s">
        <v>469</v>
      </c>
      <c r="D332" s="83" t="s">
        <v>709</v>
      </c>
      <c r="E332" s="83"/>
      <c r="F332" s="82">
        <f t="shared" ref="F332:H333" si="59">F333</f>
        <v>467000</v>
      </c>
      <c r="G332" s="82">
        <f t="shared" si="59"/>
        <v>492000</v>
      </c>
      <c r="H332" s="160">
        <f t="shared" si="59"/>
        <v>492000</v>
      </c>
      <c r="I332" s="32">
        <f t="shared" si="57"/>
        <v>25000</v>
      </c>
      <c r="J332" s="32">
        <f t="shared" si="58"/>
        <v>0</v>
      </c>
    </row>
    <row r="333" spans="1:10" ht="42.6" customHeight="1">
      <c r="A333" s="86" t="s">
        <v>560</v>
      </c>
      <c r="B333" s="83" t="s">
        <v>469</v>
      </c>
      <c r="C333" s="83" t="s">
        <v>469</v>
      </c>
      <c r="D333" s="83" t="s">
        <v>710</v>
      </c>
      <c r="E333" s="83"/>
      <c r="F333" s="82">
        <f t="shared" si="59"/>
        <v>467000</v>
      </c>
      <c r="G333" s="82">
        <f t="shared" si="59"/>
        <v>492000</v>
      </c>
      <c r="H333" s="160">
        <f t="shared" si="59"/>
        <v>492000</v>
      </c>
      <c r="I333" s="32">
        <f t="shared" si="57"/>
        <v>25000</v>
      </c>
      <c r="J333" s="32">
        <f t="shared" si="58"/>
        <v>0</v>
      </c>
    </row>
    <row r="334" spans="1:10" ht="27.75" customHeight="1">
      <c r="A334" s="86" t="s">
        <v>561</v>
      </c>
      <c r="B334" s="83" t="s">
        <v>469</v>
      </c>
      <c r="C334" s="83" t="s">
        <v>469</v>
      </c>
      <c r="D334" s="83" t="s">
        <v>711</v>
      </c>
      <c r="E334" s="83"/>
      <c r="F334" s="82">
        <f>F336+F335</f>
        <v>467000</v>
      </c>
      <c r="G334" s="82">
        <f>G336+G335</f>
        <v>492000</v>
      </c>
      <c r="H334" s="160">
        <f>H336+H335</f>
        <v>492000</v>
      </c>
      <c r="I334" s="32">
        <f t="shared" si="57"/>
        <v>25000</v>
      </c>
      <c r="J334" s="32">
        <f t="shared" si="58"/>
        <v>0</v>
      </c>
    </row>
    <row r="335" spans="1:10" ht="42.75" customHeight="1">
      <c r="A335" s="86" t="s">
        <v>275</v>
      </c>
      <c r="B335" s="83" t="s">
        <v>469</v>
      </c>
      <c r="C335" s="83" t="s">
        <v>469</v>
      </c>
      <c r="D335" s="83" t="s">
        <v>711</v>
      </c>
      <c r="E335" s="83" t="s">
        <v>306</v>
      </c>
      <c r="F335" s="82">
        <f>'Прил 6'!G437</f>
        <v>257000</v>
      </c>
      <c r="G335" s="82">
        <f>'Прил 6'!H437</f>
        <v>257000</v>
      </c>
      <c r="H335" s="160">
        <f>'Прил 6'!I437</f>
        <v>257000</v>
      </c>
      <c r="I335" s="32"/>
      <c r="J335" s="32"/>
    </row>
    <row r="336" spans="1:10" ht="43.7" customHeight="1">
      <c r="A336" s="164" t="s">
        <v>324</v>
      </c>
      <c r="B336" s="83" t="s">
        <v>469</v>
      </c>
      <c r="C336" s="83" t="s">
        <v>469</v>
      </c>
      <c r="D336" s="83" t="s">
        <v>711</v>
      </c>
      <c r="E336" s="83" t="s">
        <v>325</v>
      </c>
      <c r="F336" s="82">
        <f>'Прил 6'!G438</f>
        <v>210000</v>
      </c>
      <c r="G336" s="82">
        <f>'Прил 6'!H438</f>
        <v>235000</v>
      </c>
      <c r="H336" s="160">
        <f>'Прил 6'!I438</f>
        <v>235000</v>
      </c>
      <c r="I336" s="32">
        <f t="shared" si="57"/>
        <v>25000</v>
      </c>
      <c r="J336" s="32">
        <f t="shared" si="58"/>
        <v>0</v>
      </c>
    </row>
    <row r="337" spans="1:10" ht="26.65" customHeight="1">
      <c r="A337" s="86" t="s">
        <v>562</v>
      </c>
      <c r="B337" s="83" t="s">
        <v>469</v>
      </c>
      <c r="C337" s="83" t="s">
        <v>469</v>
      </c>
      <c r="D337" s="83" t="s">
        <v>563</v>
      </c>
      <c r="E337" s="83"/>
      <c r="F337" s="82">
        <f>F338</f>
        <v>6426840</v>
      </c>
      <c r="G337" s="82">
        <f>G338</f>
        <v>3920372</v>
      </c>
      <c r="H337" s="160">
        <f>H338</f>
        <v>3920372</v>
      </c>
      <c r="I337" s="32">
        <f t="shared" si="57"/>
        <v>-2506468</v>
      </c>
      <c r="J337" s="32">
        <f t="shared" si="58"/>
        <v>0</v>
      </c>
    </row>
    <row r="338" spans="1:10" ht="44.85" customHeight="1">
      <c r="A338" s="164" t="s">
        <v>564</v>
      </c>
      <c r="B338" s="83" t="s">
        <v>469</v>
      </c>
      <c r="C338" s="83" t="s">
        <v>469</v>
      </c>
      <c r="D338" s="83" t="s">
        <v>565</v>
      </c>
      <c r="E338" s="83"/>
      <c r="F338" s="82">
        <f>F339+F342</f>
        <v>6426840</v>
      </c>
      <c r="G338" s="82">
        <f>G339+G342</f>
        <v>3920372</v>
      </c>
      <c r="H338" s="160">
        <f>H339+H342</f>
        <v>3920372</v>
      </c>
      <c r="I338" s="32">
        <f t="shared" si="57"/>
        <v>-2506468</v>
      </c>
      <c r="J338" s="32">
        <f t="shared" si="58"/>
        <v>0</v>
      </c>
    </row>
    <row r="339" spans="1:10" ht="24.6" customHeight="1">
      <c r="A339" s="164" t="s">
        <v>566</v>
      </c>
      <c r="B339" s="83" t="s">
        <v>469</v>
      </c>
      <c r="C339" s="83" t="s">
        <v>469</v>
      </c>
      <c r="D339" s="83" t="s">
        <v>567</v>
      </c>
      <c r="E339" s="83"/>
      <c r="F339" s="82">
        <f>F340+F341</f>
        <v>2506468</v>
      </c>
      <c r="G339" s="82">
        <f>G340+G341</f>
        <v>0</v>
      </c>
      <c r="H339" s="160">
        <f>H340+H341</f>
        <v>0</v>
      </c>
      <c r="I339" s="32">
        <f t="shared" si="57"/>
        <v>-2506468</v>
      </c>
      <c r="J339" s="32">
        <f t="shared" si="58"/>
        <v>0</v>
      </c>
    </row>
    <row r="340" spans="1:10" ht="24.6" customHeight="1">
      <c r="A340" s="172" t="s">
        <v>570</v>
      </c>
      <c r="B340" s="83" t="s">
        <v>469</v>
      </c>
      <c r="C340" s="83" t="s">
        <v>469</v>
      </c>
      <c r="D340" s="83" t="s">
        <v>567</v>
      </c>
      <c r="E340" s="83" t="s">
        <v>571</v>
      </c>
      <c r="F340" s="82">
        <f>'Прил 6'!G442</f>
        <v>1477476</v>
      </c>
      <c r="G340" s="82">
        <f>'Прил 6'!H442</f>
        <v>0</v>
      </c>
      <c r="H340" s="160">
        <f>'Прил 6'!I442</f>
        <v>0</v>
      </c>
      <c r="I340" s="32"/>
      <c r="J340" s="32"/>
    </row>
    <row r="341" spans="1:10" ht="42.6" customHeight="1">
      <c r="A341" s="164" t="s">
        <v>324</v>
      </c>
      <c r="B341" s="83" t="s">
        <v>469</v>
      </c>
      <c r="C341" s="83" t="s">
        <v>469</v>
      </c>
      <c r="D341" s="83" t="s">
        <v>567</v>
      </c>
      <c r="E341" s="83" t="s">
        <v>325</v>
      </c>
      <c r="F341" s="82">
        <f>'Прил 6'!G443</f>
        <v>1028992</v>
      </c>
      <c r="G341" s="82">
        <f>'Прил 6'!H443</f>
        <v>0</v>
      </c>
      <c r="H341" s="160">
        <f>'Прил 6'!I443</f>
        <v>0</v>
      </c>
      <c r="I341" s="32">
        <f t="shared" si="57"/>
        <v>-1028992</v>
      </c>
      <c r="J341" s="32">
        <f t="shared" si="58"/>
        <v>0</v>
      </c>
    </row>
    <row r="342" spans="1:10" ht="37.5">
      <c r="A342" s="171" t="s">
        <v>568</v>
      </c>
      <c r="B342" s="83" t="s">
        <v>469</v>
      </c>
      <c r="C342" s="83" t="s">
        <v>469</v>
      </c>
      <c r="D342" s="83" t="s">
        <v>569</v>
      </c>
      <c r="E342" s="83"/>
      <c r="F342" s="82">
        <f>F343+F344</f>
        <v>3920372</v>
      </c>
      <c r="G342" s="82">
        <f>G343+G344</f>
        <v>3920372</v>
      </c>
      <c r="H342" s="160">
        <f>H343+H344</f>
        <v>3920372</v>
      </c>
      <c r="I342" s="32">
        <f t="shared" si="57"/>
        <v>0</v>
      </c>
      <c r="J342" s="32">
        <f t="shared" si="58"/>
        <v>0</v>
      </c>
    </row>
    <row r="343" spans="1:10" ht="26.65" customHeight="1">
      <c r="A343" s="172" t="s">
        <v>570</v>
      </c>
      <c r="B343" s="83" t="s">
        <v>469</v>
      </c>
      <c r="C343" s="83" t="s">
        <v>469</v>
      </c>
      <c r="D343" s="83" t="s">
        <v>569</v>
      </c>
      <c r="E343" s="83" t="s">
        <v>571</v>
      </c>
      <c r="F343" s="82">
        <f>'Прил 6'!G445</f>
        <v>2310924</v>
      </c>
      <c r="G343" s="82">
        <f>'Прил 6'!H445</f>
        <v>2310924</v>
      </c>
      <c r="H343" s="160">
        <f>'Прил 6'!I445</f>
        <v>2310924</v>
      </c>
      <c r="I343" s="32">
        <f t="shared" si="57"/>
        <v>0</v>
      </c>
      <c r="J343" s="32">
        <f t="shared" si="58"/>
        <v>0</v>
      </c>
    </row>
    <row r="344" spans="1:10" ht="40.5" customHeight="1">
      <c r="A344" s="171" t="s">
        <v>324</v>
      </c>
      <c r="B344" s="83" t="s">
        <v>469</v>
      </c>
      <c r="C344" s="83" t="s">
        <v>469</v>
      </c>
      <c r="D344" s="83" t="s">
        <v>569</v>
      </c>
      <c r="E344" s="83" t="s">
        <v>325</v>
      </c>
      <c r="F344" s="82">
        <f>'Прил 6'!G446</f>
        <v>1609448</v>
      </c>
      <c r="G344" s="82">
        <f>'Прил 6'!H446</f>
        <v>1609448</v>
      </c>
      <c r="H344" s="160">
        <f>'Прил 6'!I446</f>
        <v>1609448</v>
      </c>
      <c r="I344" s="32">
        <f t="shared" si="57"/>
        <v>0</v>
      </c>
      <c r="J344" s="32">
        <f t="shared" si="58"/>
        <v>0</v>
      </c>
    </row>
    <row r="345" spans="1:10" ht="18.75">
      <c r="A345" s="162" t="s">
        <v>572</v>
      </c>
      <c r="B345" s="85" t="s">
        <v>469</v>
      </c>
      <c r="C345" s="85" t="s">
        <v>390</v>
      </c>
      <c r="D345" s="85"/>
      <c r="E345" s="83"/>
      <c r="F345" s="81">
        <f>F346+F357</f>
        <v>8097902.25</v>
      </c>
      <c r="G345" s="81">
        <f>G346+G357</f>
        <v>8013563.25</v>
      </c>
      <c r="H345" s="156">
        <f>H346+H357</f>
        <v>8013866.25</v>
      </c>
      <c r="I345" s="32">
        <f t="shared" si="57"/>
        <v>-84339</v>
      </c>
      <c r="J345" s="32">
        <f t="shared" si="58"/>
        <v>303</v>
      </c>
    </row>
    <row r="346" spans="1:10" ht="41.65" customHeight="1">
      <c r="A346" s="86" t="s">
        <v>471</v>
      </c>
      <c r="B346" s="83" t="s">
        <v>469</v>
      </c>
      <c r="C346" s="83" t="s">
        <v>390</v>
      </c>
      <c r="D346" s="83" t="s">
        <v>472</v>
      </c>
      <c r="E346" s="83"/>
      <c r="F346" s="82">
        <f>F347</f>
        <v>8090622.25</v>
      </c>
      <c r="G346" s="82">
        <f>G347</f>
        <v>8005992.25</v>
      </c>
      <c r="H346" s="160">
        <f>H347</f>
        <v>8005992.25</v>
      </c>
      <c r="I346" s="32">
        <f t="shared" si="57"/>
        <v>-84630</v>
      </c>
      <c r="J346" s="32">
        <f t="shared" si="58"/>
        <v>0</v>
      </c>
    </row>
    <row r="347" spans="1:10" ht="37.5">
      <c r="A347" s="86" t="s">
        <v>573</v>
      </c>
      <c r="B347" s="83" t="s">
        <v>469</v>
      </c>
      <c r="C347" s="83" t="s">
        <v>390</v>
      </c>
      <c r="D347" s="83" t="s">
        <v>574</v>
      </c>
      <c r="E347" s="83"/>
      <c r="F347" s="82">
        <f>F348+F354</f>
        <v>8090622.25</v>
      </c>
      <c r="G347" s="82">
        <f>G348+G354</f>
        <v>8005992.25</v>
      </c>
      <c r="H347" s="160">
        <f>H348+H354</f>
        <v>8005992.25</v>
      </c>
      <c r="I347" s="32">
        <f t="shared" si="57"/>
        <v>-84630</v>
      </c>
      <c r="J347" s="32">
        <f t="shared" si="58"/>
        <v>0</v>
      </c>
    </row>
    <row r="348" spans="1:10" ht="37.5">
      <c r="A348" s="86" t="s">
        <v>575</v>
      </c>
      <c r="B348" s="83" t="s">
        <v>469</v>
      </c>
      <c r="C348" s="83" t="s">
        <v>390</v>
      </c>
      <c r="D348" s="83" t="s">
        <v>576</v>
      </c>
      <c r="E348" s="83"/>
      <c r="F348" s="82">
        <f>F349+F351</f>
        <v>6356144.7199999997</v>
      </c>
      <c r="G348" s="82">
        <f>G349+G351</f>
        <v>6271514.7199999997</v>
      </c>
      <c r="H348" s="160">
        <f>H349+H351</f>
        <v>6271514.7199999997</v>
      </c>
      <c r="I348" s="32">
        <f t="shared" si="57"/>
        <v>-84630</v>
      </c>
      <c r="J348" s="32">
        <f t="shared" si="58"/>
        <v>0</v>
      </c>
    </row>
    <row r="349" spans="1:10" ht="40.5" customHeight="1">
      <c r="A349" s="86" t="s">
        <v>577</v>
      </c>
      <c r="B349" s="83" t="s">
        <v>469</v>
      </c>
      <c r="C349" s="83" t="s">
        <v>390</v>
      </c>
      <c r="D349" s="83" t="s">
        <v>578</v>
      </c>
      <c r="E349" s="83"/>
      <c r="F349" s="82">
        <f>F350</f>
        <v>364824</v>
      </c>
      <c r="G349" s="82">
        <f>G350</f>
        <v>340280</v>
      </c>
      <c r="H349" s="160">
        <f>H350</f>
        <v>340280</v>
      </c>
      <c r="I349" s="32">
        <f t="shared" si="57"/>
        <v>-24544</v>
      </c>
      <c r="J349" s="32">
        <f t="shared" si="58"/>
        <v>0</v>
      </c>
    </row>
    <row r="350" spans="1:10" ht="65.25" customHeight="1">
      <c r="A350" s="86" t="s">
        <v>239</v>
      </c>
      <c r="B350" s="83" t="s">
        <v>469</v>
      </c>
      <c r="C350" s="83" t="s">
        <v>390</v>
      </c>
      <c r="D350" s="83" t="s">
        <v>578</v>
      </c>
      <c r="E350" s="83" t="s">
        <v>247</v>
      </c>
      <c r="F350" s="82">
        <f>'Прил 6'!G452</f>
        <v>364824</v>
      </c>
      <c r="G350" s="82">
        <f>'Прил 6'!H452</f>
        <v>340280</v>
      </c>
      <c r="H350" s="160">
        <f>'Прил 6'!I452</f>
        <v>340280</v>
      </c>
      <c r="I350" s="32">
        <f t="shared" si="57"/>
        <v>-24544</v>
      </c>
      <c r="J350" s="32">
        <f t="shared" si="58"/>
        <v>0</v>
      </c>
    </row>
    <row r="351" spans="1:10" ht="46.5" customHeight="1">
      <c r="A351" s="86" t="s">
        <v>388</v>
      </c>
      <c r="B351" s="83" t="s">
        <v>469</v>
      </c>
      <c r="C351" s="83" t="s">
        <v>390</v>
      </c>
      <c r="D351" s="83" t="s">
        <v>579</v>
      </c>
      <c r="E351" s="83"/>
      <c r="F351" s="82">
        <f>F352+F353</f>
        <v>5991320.7199999997</v>
      </c>
      <c r="G351" s="82">
        <f>G352+G353</f>
        <v>5931234.7199999997</v>
      </c>
      <c r="H351" s="160">
        <f>H352+H353</f>
        <v>5931234.7199999997</v>
      </c>
      <c r="I351" s="32">
        <f t="shared" si="57"/>
        <v>-60086</v>
      </c>
      <c r="J351" s="32">
        <f t="shared" si="58"/>
        <v>0</v>
      </c>
    </row>
    <row r="352" spans="1:10" ht="63.75" customHeight="1">
      <c r="A352" s="86" t="s">
        <v>239</v>
      </c>
      <c r="B352" s="83" t="s">
        <v>469</v>
      </c>
      <c r="C352" s="83" t="s">
        <v>390</v>
      </c>
      <c r="D352" s="83" t="s">
        <v>579</v>
      </c>
      <c r="E352" s="83" t="s">
        <v>247</v>
      </c>
      <c r="F352" s="82">
        <f>'Прил 6'!G454</f>
        <v>5637362.7199999997</v>
      </c>
      <c r="G352" s="82">
        <f>'Прил 6'!H454</f>
        <v>5637362.7199999997</v>
      </c>
      <c r="H352" s="160">
        <f>'Прил 6'!I454</f>
        <v>5637362.7199999997</v>
      </c>
      <c r="I352" s="32">
        <f t="shared" si="57"/>
        <v>0</v>
      </c>
      <c r="J352" s="32">
        <f t="shared" si="58"/>
        <v>0</v>
      </c>
    </row>
    <row r="353" spans="1:11" ht="42.6" customHeight="1">
      <c r="A353" s="86" t="s">
        <v>275</v>
      </c>
      <c r="B353" s="83" t="s">
        <v>469</v>
      </c>
      <c r="C353" s="83" t="s">
        <v>390</v>
      </c>
      <c r="D353" s="83" t="s">
        <v>579</v>
      </c>
      <c r="E353" s="83" t="s">
        <v>306</v>
      </c>
      <c r="F353" s="82">
        <f>'Прил 6'!G455</f>
        <v>353958</v>
      </c>
      <c r="G353" s="82">
        <f>'Прил 6'!H455</f>
        <v>293872</v>
      </c>
      <c r="H353" s="160">
        <f>'Прил 6'!I455</f>
        <v>293872</v>
      </c>
      <c r="I353" s="32">
        <f t="shared" si="57"/>
        <v>-60086</v>
      </c>
      <c r="J353" s="32">
        <f t="shared" si="58"/>
        <v>0</v>
      </c>
    </row>
    <row r="354" spans="1:11" ht="41.65" customHeight="1">
      <c r="A354" s="86" t="s">
        <v>580</v>
      </c>
      <c r="B354" s="83" t="s">
        <v>469</v>
      </c>
      <c r="C354" s="83" t="s">
        <v>390</v>
      </c>
      <c r="D354" s="83" t="s">
        <v>581</v>
      </c>
      <c r="E354" s="83"/>
      <c r="F354" s="82">
        <f t="shared" ref="F354:H355" si="60">F355</f>
        <v>1734477.53</v>
      </c>
      <c r="G354" s="82">
        <f t="shared" si="60"/>
        <v>1734477.53</v>
      </c>
      <c r="H354" s="160">
        <f t="shared" si="60"/>
        <v>1734477.53</v>
      </c>
      <c r="I354" s="32">
        <f t="shared" si="57"/>
        <v>0</v>
      </c>
      <c r="J354" s="32">
        <f t="shared" si="58"/>
        <v>0</v>
      </c>
    </row>
    <row r="355" spans="1:11" ht="42.6" customHeight="1">
      <c r="A355" s="86" t="s">
        <v>237</v>
      </c>
      <c r="B355" s="83" t="s">
        <v>469</v>
      </c>
      <c r="C355" s="83" t="s">
        <v>390</v>
      </c>
      <c r="D355" s="83" t="s">
        <v>582</v>
      </c>
      <c r="E355" s="83"/>
      <c r="F355" s="82">
        <f t="shared" si="60"/>
        <v>1734477.53</v>
      </c>
      <c r="G355" s="82">
        <f t="shared" si="60"/>
        <v>1734477.53</v>
      </c>
      <c r="H355" s="160">
        <f t="shared" si="60"/>
        <v>1734477.53</v>
      </c>
      <c r="I355" s="32">
        <f t="shared" si="57"/>
        <v>0</v>
      </c>
      <c r="J355" s="32">
        <f t="shared" si="58"/>
        <v>0</v>
      </c>
    </row>
    <row r="356" spans="1:11" ht="61.9" customHeight="1">
      <c r="A356" s="86" t="s">
        <v>239</v>
      </c>
      <c r="B356" s="83" t="s">
        <v>469</v>
      </c>
      <c r="C356" s="83" t="s">
        <v>390</v>
      </c>
      <c r="D356" s="83" t="s">
        <v>582</v>
      </c>
      <c r="E356" s="83" t="s">
        <v>247</v>
      </c>
      <c r="F356" s="82">
        <f>'Прил 6'!G458</f>
        <v>1734477.53</v>
      </c>
      <c r="G356" s="82">
        <f>'Прил 6'!H458</f>
        <v>1734477.53</v>
      </c>
      <c r="H356" s="160">
        <f>'Прил 6'!I458</f>
        <v>1734477.53</v>
      </c>
      <c r="I356" s="32">
        <f t="shared" si="57"/>
        <v>0</v>
      </c>
      <c r="J356" s="32">
        <f t="shared" si="58"/>
        <v>0</v>
      </c>
    </row>
    <row r="357" spans="1:11" ht="41.65" customHeight="1">
      <c r="A357" s="86" t="s">
        <v>276</v>
      </c>
      <c r="B357" s="83" t="s">
        <v>469</v>
      </c>
      <c r="C357" s="83" t="s">
        <v>390</v>
      </c>
      <c r="D357" s="83" t="s">
        <v>277</v>
      </c>
      <c r="E357" s="83"/>
      <c r="F357" s="82">
        <f t="shared" ref="F357:H360" si="61">F358</f>
        <v>7280</v>
      </c>
      <c r="G357" s="82">
        <f t="shared" si="61"/>
        <v>7571</v>
      </c>
      <c r="H357" s="160">
        <f t="shared" si="61"/>
        <v>7874</v>
      </c>
      <c r="I357" s="32">
        <f t="shared" si="57"/>
        <v>291</v>
      </c>
      <c r="J357" s="32">
        <f t="shared" si="58"/>
        <v>303</v>
      </c>
    </row>
    <row r="358" spans="1:11" ht="43.7" customHeight="1">
      <c r="A358" s="86" t="s">
        <v>532</v>
      </c>
      <c r="B358" s="83" t="s">
        <v>469</v>
      </c>
      <c r="C358" s="83" t="s">
        <v>390</v>
      </c>
      <c r="D358" s="83" t="s">
        <v>533</v>
      </c>
      <c r="E358" s="83"/>
      <c r="F358" s="82">
        <f t="shared" si="61"/>
        <v>7280</v>
      </c>
      <c r="G358" s="82">
        <f t="shared" si="61"/>
        <v>7571</v>
      </c>
      <c r="H358" s="160">
        <f t="shared" si="61"/>
        <v>7874</v>
      </c>
      <c r="I358" s="32">
        <f t="shared" si="57"/>
        <v>291</v>
      </c>
      <c r="J358" s="32">
        <f t="shared" si="58"/>
        <v>303</v>
      </c>
    </row>
    <row r="359" spans="1:11" ht="43.7" customHeight="1">
      <c r="A359" s="86" t="s">
        <v>534</v>
      </c>
      <c r="B359" s="83" t="s">
        <v>469</v>
      </c>
      <c r="C359" s="83" t="s">
        <v>390</v>
      </c>
      <c r="D359" s="83" t="s">
        <v>535</v>
      </c>
      <c r="E359" s="83"/>
      <c r="F359" s="82">
        <f t="shared" si="61"/>
        <v>7280</v>
      </c>
      <c r="G359" s="82">
        <f t="shared" si="61"/>
        <v>7571</v>
      </c>
      <c r="H359" s="160">
        <f t="shared" si="61"/>
        <v>7874</v>
      </c>
      <c r="I359" s="32"/>
      <c r="J359" s="32"/>
    </row>
    <row r="360" spans="1:11" ht="43.7" customHeight="1">
      <c r="A360" s="86" t="s">
        <v>536</v>
      </c>
      <c r="B360" s="83" t="s">
        <v>469</v>
      </c>
      <c r="C360" s="83" t="s">
        <v>390</v>
      </c>
      <c r="D360" s="83" t="s">
        <v>735</v>
      </c>
      <c r="E360" s="83"/>
      <c r="F360" s="82">
        <f t="shared" si="61"/>
        <v>7280</v>
      </c>
      <c r="G360" s="82">
        <f t="shared" si="61"/>
        <v>7571</v>
      </c>
      <c r="H360" s="160">
        <f t="shared" si="61"/>
        <v>7874</v>
      </c>
      <c r="I360" s="32"/>
      <c r="J360" s="32"/>
    </row>
    <row r="361" spans="1:11" ht="43.7" customHeight="1">
      <c r="A361" s="86" t="s">
        <v>275</v>
      </c>
      <c r="B361" s="83" t="s">
        <v>469</v>
      </c>
      <c r="C361" s="83" t="s">
        <v>390</v>
      </c>
      <c r="D361" s="83" t="s">
        <v>735</v>
      </c>
      <c r="E361" s="83" t="s">
        <v>306</v>
      </c>
      <c r="F361" s="82">
        <f>'Прил 6'!G463</f>
        <v>7280</v>
      </c>
      <c r="G361" s="82">
        <f>'Прил 6'!H463</f>
        <v>7571</v>
      </c>
      <c r="H361" s="160">
        <f>'Прил 6'!I463</f>
        <v>7874</v>
      </c>
      <c r="I361" s="32"/>
      <c r="J361" s="32"/>
    </row>
    <row r="362" spans="1:11" ht="18.75">
      <c r="A362" s="158" t="s">
        <v>588</v>
      </c>
      <c r="B362" s="85" t="s">
        <v>589</v>
      </c>
      <c r="C362" s="85" t="s">
        <v>230</v>
      </c>
      <c r="D362" s="85"/>
      <c r="E362" s="85"/>
      <c r="F362" s="81">
        <f>F363+F382</f>
        <v>34042362.859999999</v>
      </c>
      <c r="G362" s="81">
        <f>G363+G382</f>
        <v>29846487.879999999</v>
      </c>
      <c r="H362" s="156">
        <f>H363+H382</f>
        <v>31298504.939999998</v>
      </c>
      <c r="I362" s="32">
        <f>G362/F362*100</f>
        <v>87.674548334803802</v>
      </c>
      <c r="J362" s="32">
        <f>H362/G362*100</f>
        <v>104.86495116557077</v>
      </c>
    </row>
    <row r="363" spans="1:11" ht="18.75">
      <c r="A363" s="158" t="s">
        <v>590</v>
      </c>
      <c r="B363" s="85" t="s">
        <v>589</v>
      </c>
      <c r="C363" s="85" t="s">
        <v>229</v>
      </c>
      <c r="D363" s="85"/>
      <c r="E363" s="83"/>
      <c r="F363" s="81">
        <f>F364+F377</f>
        <v>33351182.68</v>
      </c>
      <c r="G363" s="81">
        <f>G364+G377</f>
        <v>29159291.699999999</v>
      </c>
      <c r="H363" s="156">
        <f>H364+H377</f>
        <v>30611308.759999998</v>
      </c>
      <c r="I363" s="32">
        <f>F362/F6*100</f>
        <v>3.8806823379499185</v>
      </c>
      <c r="J363" s="32">
        <f>G362/G6*100</f>
        <v>3.3833902708818657</v>
      </c>
      <c r="K363" s="32">
        <f>H362/H6*100</f>
        <v>3.7154472874665703</v>
      </c>
    </row>
    <row r="364" spans="1:11" ht="37.5">
      <c r="A364" s="159" t="s">
        <v>591</v>
      </c>
      <c r="B364" s="83" t="s">
        <v>589</v>
      </c>
      <c r="C364" s="83" t="s">
        <v>229</v>
      </c>
      <c r="D364" s="83" t="s">
        <v>592</v>
      </c>
      <c r="E364" s="83"/>
      <c r="F364" s="82">
        <f>F365+F373</f>
        <v>33325182.68</v>
      </c>
      <c r="G364" s="82">
        <f>G365+G373</f>
        <v>29129291.699999999</v>
      </c>
      <c r="H364" s="160">
        <f>H365+H373</f>
        <v>30571308.759999998</v>
      </c>
      <c r="I364" s="32">
        <f>G362-F362</f>
        <v>-4195874.9800000004</v>
      </c>
      <c r="J364" s="32">
        <f>H362-G362</f>
        <v>1452017.0599999987</v>
      </c>
    </row>
    <row r="365" spans="1:11" ht="18.75">
      <c r="A365" s="86" t="s">
        <v>593</v>
      </c>
      <c r="B365" s="83" t="s">
        <v>589</v>
      </c>
      <c r="C365" s="83" t="s">
        <v>229</v>
      </c>
      <c r="D365" s="83" t="s">
        <v>594</v>
      </c>
      <c r="E365" s="83"/>
      <c r="F365" s="82">
        <f>F366</f>
        <v>15284990.359999999</v>
      </c>
      <c r="G365" s="82">
        <f>G366</f>
        <v>10169000.41</v>
      </c>
      <c r="H365" s="160">
        <f>H366</f>
        <v>10672415.699999999</v>
      </c>
      <c r="I365" s="32">
        <f t="shared" si="57"/>
        <v>-5115989.9499999993</v>
      </c>
      <c r="J365" s="32">
        <f t="shared" si="58"/>
        <v>503415.28999999911</v>
      </c>
    </row>
    <row r="366" spans="1:11" ht="37.5">
      <c r="A366" s="86" t="s">
        <v>595</v>
      </c>
      <c r="B366" s="83" t="s">
        <v>589</v>
      </c>
      <c r="C366" s="83" t="s">
        <v>229</v>
      </c>
      <c r="D366" s="83" t="s">
        <v>596</v>
      </c>
      <c r="E366" s="83"/>
      <c r="F366" s="82">
        <f>F367+F369+F371</f>
        <v>15284990.359999999</v>
      </c>
      <c r="G366" s="82">
        <f>G367+G369+G371</f>
        <v>10169000.41</v>
      </c>
      <c r="H366" s="160">
        <f>H367+H369+H371</f>
        <v>10672415.699999999</v>
      </c>
      <c r="I366" s="32">
        <f t="shared" si="57"/>
        <v>-5115989.9499999993</v>
      </c>
      <c r="J366" s="32">
        <f t="shared" si="58"/>
        <v>503415.28999999911</v>
      </c>
    </row>
    <row r="367" spans="1:11" ht="18.75">
      <c r="A367" s="86" t="s">
        <v>548</v>
      </c>
      <c r="B367" s="83" t="s">
        <v>589</v>
      </c>
      <c r="C367" s="83" t="s">
        <v>229</v>
      </c>
      <c r="D367" s="83" t="s">
        <v>812</v>
      </c>
      <c r="E367" s="83"/>
      <c r="F367" s="82">
        <f>F368</f>
        <v>1800000</v>
      </c>
      <c r="G367" s="82">
        <f>G368</f>
        <v>0</v>
      </c>
      <c r="H367" s="160">
        <f>H368</f>
        <v>0</v>
      </c>
      <c r="I367" s="32"/>
      <c r="J367" s="32"/>
    </row>
    <row r="368" spans="1:11" ht="37.5">
      <c r="A368" s="86" t="s">
        <v>324</v>
      </c>
      <c r="B368" s="83" t="s">
        <v>589</v>
      </c>
      <c r="C368" s="83" t="s">
        <v>229</v>
      </c>
      <c r="D368" s="83" t="s">
        <v>812</v>
      </c>
      <c r="E368" s="83" t="s">
        <v>325</v>
      </c>
      <c r="F368" s="82">
        <f>'Прил 6'!G504</f>
        <v>1800000</v>
      </c>
      <c r="G368" s="82">
        <f>'Прил 6'!H504</f>
        <v>0</v>
      </c>
      <c r="H368" s="160">
        <f>'Прил 6'!I504</f>
        <v>0</v>
      </c>
      <c r="I368" s="32"/>
      <c r="J368" s="32"/>
    </row>
    <row r="369" spans="1:10" ht="37.5">
      <c r="A369" s="86" t="s">
        <v>388</v>
      </c>
      <c r="B369" s="83" t="s">
        <v>589</v>
      </c>
      <c r="C369" s="83" t="s">
        <v>229</v>
      </c>
      <c r="D369" s="83" t="s">
        <v>597</v>
      </c>
      <c r="E369" s="83"/>
      <c r="F369" s="82">
        <f>F370</f>
        <v>9746300.3599999994</v>
      </c>
      <c r="G369" s="82">
        <f>G370</f>
        <v>10169000.41</v>
      </c>
      <c r="H369" s="160">
        <f>H370</f>
        <v>10672415.699999999</v>
      </c>
      <c r="I369" s="32">
        <f t="shared" si="57"/>
        <v>422700.05000000075</v>
      </c>
      <c r="J369" s="32">
        <f t="shared" si="58"/>
        <v>503415.28999999911</v>
      </c>
    </row>
    <row r="370" spans="1:10" ht="37.5">
      <c r="A370" s="86" t="s">
        <v>324</v>
      </c>
      <c r="B370" s="83" t="s">
        <v>589</v>
      </c>
      <c r="C370" s="83" t="s">
        <v>229</v>
      </c>
      <c r="D370" s="83" t="s">
        <v>597</v>
      </c>
      <c r="E370" s="83" t="s">
        <v>325</v>
      </c>
      <c r="F370" s="82">
        <f>'Прил 6'!G506</f>
        <v>9746300.3599999994</v>
      </c>
      <c r="G370" s="82">
        <f>'Прил 6'!H506</f>
        <v>10169000.41</v>
      </c>
      <c r="H370" s="160">
        <f>'Прил 6'!I506</f>
        <v>10672415.699999999</v>
      </c>
      <c r="I370" s="32">
        <f t="shared" si="57"/>
        <v>422700.05000000075</v>
      </c>
      <c r="J370" s="32">
        <f t="shared" si="58"/>
        <v>503415.28999999911</v>
      </c>
    </row>
    <row r="371" spans="1:10" ht="18.75">
      <c r="A371" s="86" t="s">
        <v>550</v>
      </c>
      <c r="B371" s="83" t="s">
        <v>589</v>
      </c>
      <c r="C371" s="83" t="s">
        <v>229</v>
      </c>
      <c r="D371" s="83" t="s">
        <v>813</v>
      </c>
      <c r="E371" s="83"/>
      <c r="F371" s="82">
        <f>F372</f>
        <v>3738690</v>
      </c>
      <c r="G371" s="82">
        <f>G372</f>
        <v>0</v>
      </c>
      <c r="H371" s="160">
        <f>H372</f>
        <v>0</v>
      </c>
      <c r="I371" s="32"/>
      <c r="J371" s="32"/>
    </row>
    <row r="372" spans="1:10" ht="37.5">
      <c r="A372" s="86" t="s">
        <v>324</v>
      </c>
      <c r="B372" s="83" t="s">
        <v>589</v>
      </c>
      <c r="C372" s="83" t="s">
        <v>229</v>
      </c>
      <c r="D372" s="83" t="s">
        <v>813</v>
      </c>
      <c r="E372" s="83" t="s">
        <v>325</v>
      </c>
      <c r="F372" s="82">
        <f>'Прил 6'!G508</f>
        <v>3738690</v>
      </c>
      <c r="G372" s="82">
        <f>'Прил 6'!H508</f>
        <v>0</v>
      </c>
      <c r="H372" s="160">
        <f>'Прил 6'!I508</f>
        <v>0</v>
      </c>
      <c r="I372" s="32"/>
      <c r="J372" s="32"/>
    </row>
    <row r="373" spans="1:10" ht="18.75">
      <c r="A373" s="86" t="s">
        <v>598</v>
      </c>
      <c r="B373" s="83" t="s">
        <v>589</v>
      </c>
      <c r="C373" s="83" t="s">
        <v>229</v>
      </c>
      <c r="D373" s="83" t="s">
        <v>599</v>
      </c>
      <c r="E373" s="83"/>
      <c r="F373" s="82">
        <f>F374</f>
        <v>18040192.32</v>
      </c>
      <c r="G373" s="82">
        <f t="shared" ref="G373:H375" si="62">G374</f>
        <v>18960291.289999999</v>
      </c>
      <c r="H373" s="160">
        <f t="shared" si="62"/>
        <v>19898893.059999999</v>
      </c>
      <c r="I373" s="32">
        <f t="shared" si="57"/>
        <v>920098.96999999881</v>
      </c>
      <c r="J373" s="32">
        <f t="shared" si="58"/>
        <v>938601.76999999955</v>
      </c>
    </row>
    <row r="374" spans="1:10" ht="37.5">
      <c r="A374" s="86" t="s">
        <v>600</v>
      </c>
      <c r="B374" s="83" t="s">
        <v>589</v>
      </c>
      <c r="C374" s="83" t="s">
        <v>229</v>
      </c>
      <c r="D374" s="83" t="s">
        <v>601</v>
      </c>
      <c r="E374" s="83"/>
      <c r="F374" s="82">
        <f>F375</f>
        <v>18040192.32</v>
      </c>
      <c r="G374" s="82">
        <f t="shared" si="62"/>
        <v>18960291.289999999</v>
      </c>
      <c r="H374" s="160">
        <f t="shared" si="62"/>
        <v>19898893.059999999</v>
      </c>
      <c r="I374" s="32">
        <f t="shared" si="57"/>
        <v>920098.96999999881</v>
      </c>
      <c r="J374" s="32">
        <f t="shared" si="58"/>
        <v>938601.76999999955</v>
      </c>
    </row>
    <row r="375" spans="1:10" ht="37.5">
      <c r="A375" s="86" t="s">
        <v>388</v>
      </c>
      <c r="B375" s="83" t="s">
        <v>589</v>
      </c>
      <c r="C375" s="83" t="s">
        <v>229</v>
      </c>
      <c r="D375" s="83" t="s">
        <v>602</v>
      </c>
      <c r="E375" s="83"/>
      <c r="F375" s="82">
        <f>F376</f>
        <v>18040192.32</v>
      </c>
      <c r="G375" s="82">
        <f t="shared" si="62"/>
        <v>18960291.289999999</v>
      </c>
      <c r="H375" s="160">
        <f t="shared" si="62"/>
        <v>19898893.059999999</v>
      </c>
      <c r="I375" s="32">
        <f t="shared" si="57"/>
        <v>920098.96999999881</v>
      </c>
      <c r="J375" s="32">
        <f t="shared" si="58"/>
        <v>938601.76999999955</v>
      </c>
    </row>
    <row r="376" spans="1:10" ht="37.5">
      <c r="A376" s="86" t="s">
        <v>324</v>
      </c>
      <c r="B376" s="83" t="s">
        <v>589</v>
      </c>
      <c r="C376" s="83" t="s">
        <v>229</v>
      </c>
      <c r="D376" s="83" t="s">
        <v>602</v>
      </c>
      <c r="E376" s="83" t="s">
        <v>325</v>
      </c>
      <c r="F376" s="82">
        <f>'Прил 6'!G512</f>
        <v>18040192.32</v>
      </c>
      <c r="G376" s="82">
        <f>'Прил 6'!H512</f>
        <v>18960291.289999999</v>
      </c>
      <c r="H376" s="160">
        <f>'Прил 6'!I512</f>
        <v>19898893.059999999</v>
      </c>
      <c r="I376" s="32">
        <f t="shared" si="57"/>
        <v>920098.96999999881</v>
      </c>
      <c r="J376" s="32">
        <f t="shared" si="58"/>
        <v>938601.76999999955</v>
      </c>
    </row>
    <row r="377" spans="1:10" ht="37.5">
      <c r="A377" s="86" t="s">
        <v>492</v>
      </c>
      <c r="B377" s="83" t="s">
        <v>589</v>
      </c>
      <c r="C377" s="83" t="s">
        <v>229</v>
      </c>
      <c r="D377" s="83" t="s">
        <v>493</v>
      </c>
      <c r="E377" s="83"/>
      <c r="F377" s="82">
        <f>F378</f>
        <v>26000</v>
      </c>
      <c r="G377" s="82">
        <f t="shared" ref="G377:H380" si="63">G378</f>
        <v>30000</v>
      </c>
      <c r="H377" s="160">
        <f t="shared" si="63"/>
        <v>40000</v>
      </c>
      <c r="I377" s="32">
        <f t="shared" si="57"/>
        <v>4000</v>
      </c>
      <c r="J377" s="32">
        <f t="shared" si="58"/>
        <v>10000</v>
      </c>
    </row>
    <row r="378" spans="1:10" ht="37.5">
      <c r="A378" s="86" t="s">
        <v>494</v>
      </c>
      <c r="B378" s="83" t="s">
        <v>589</v>
      </c>
      <c r="C378" s="83" t="s">
        <v>229</v>
      </c>
      <c r="D378" s="83" t="s">
        <v>495</v>
      </c>
      <c r="E378" s="83"/>
      <c r="F378" s="82">
        <f>F379</f>
        <v>26000</v>
      </c>
      <c r="G378" s="82">
        <f t="shared" si="63"/>
        <v>30000</v>
      </c>
      <c r="H378" s="160">
        <f t="shared" si="63"/>
        <v>40000</v>
      </c>
      <c r="I378" s="32">
        <f t="shared" si="57"/>
        <v>4000</v>
      </c>
      <c r="J378" s="32">
        <f t="shared" si="58"/>
        <v>10000</v>
      </c>
    </row>
    <row r="379" spans="1:10" ht="37.5">
      <c r="A379" s="86" t="s">
        <v>496</v>
      </c>
      <c r="B379" s="83" t="s">
        <v>589</v>
      </c>
      <c r="C379" s="83" t="s">
        <v>229</v>
      </c>
      <c r="D379" s="83" t="s">
        <v>497</v>
      </c>
      <c r="E379" s="83"/>
      <c r="F379" s="82">
        <f>F380</f>
        <v>26000</v>
      </c>
      <c r="G379" s="82">
        <f t="shared" si="63"/>
        <v>30000</v>
      </c>
      <c r="H379" s="160">
        <f t="shared" si="63"/>
        <v>40000</v>
      </c>
      <c r="I379" s="32">
        <f t="shared" si="57"/>
        <v>4000</v>
      </c>
      <c r="J379" s="32">
        <f t="shared" si="58"/>
        <v>10000</v>
      </c>
    </row>
    <row r="380" spans="1:10" ht="18.75">
      <c r="A380" s="86" t="s">
        <v>498</v>
      </c>
      <c r="B380" s="83" t="s">
        <v>589</v>
      </c>
      <c r="C380" s="83" t="s">
        <v>229</v>
      </c>
      <c r="D380" s="83" t="s">
        <v>499</v>
      </c>
      <c r="E380" s="83"/>
      <c r="F380" s="82">
        <f>F381</f>
        <v>26000</v>
      </c>
      <c r="G380" s="82">
        <f t="shared" si="63"/>
        <v>30000</v>
      </c>
      <c r="H380" s="160">
        <f t="shared" si="63"/>
        <v>40000</v>
      </c>
      <c r="I380" s="32">
        <f t="shared" si="57"/>
        <v>4000</v>
      </c>
      <c r="J380" s="32">
        <f t="shared" si="58"/>
        <v>10000</v>
      </c>
    </row>
    <row r="381" spans="1:10" ht="37.5">
      <c r="A381" s="86" t="s">
        <v>324</v>
      </c>
      <c r="B381" s="83" t="s">
        <v>589</v>
      </c>
      <c r="C381" s="83" t="s">
        <v>229</v>
      </c>
      <c r="D381" s="83" t="s">
        <v>499</v>
      </c>
      <c r="E381" s="83" t="s">
        <v>325</v>
      </c>
      <c r="F381" s="82">
        <f>'Прил 6'!G517</f>
        <v>26000</v>
      </c>
      <c r="G381" s="82">
        <f>'Прил 6'!H517</f>
        <v>30000</v>
      </c>
      <c r="H381" s="160">
        <f>'Прил 6'!I517</f>
        <v>40000</v>
      </c>
      <c r="I381" s="32">
        <f t="shared" si="57"/>
        <v>4000</v>
      </c>
      <c r="J381" s="32">
        <f t="shared" si="58"/>
        <v>10000</v>
      </c>
    </row>
    <row r="382" spans="1:10" s="34" customFormat="1" ht="18.75">
      <c r="A382" s="158" t="s">
        <v>603</v>
      </c>
      <c r="B382" s="85" t="s">
        <v>589</v>
      </c>
      <c r="C382" s="85" t="s">
        <v>264</v>
      </c>
      <c r="D382" s="85"/>
      <c r="E382" s="85"/>
      <c r="F382" s="81">
        <f t="shared" ref="F382:H383" si="64">F383</f>
        <v>691180.18</v>
      </c>
      <c r="G382" s="81">
        <f t="shared" si="64"/>
        <v>687196.18</v>
      </c>
      <c r="H382" s="156">
        <f t="shared" si="64"/>
        <v>687196.18</v>
      </c>
      <c r="I382" s="32">
        <f t="shared" si="57"/>
        <v>-3984</v>
      </c>
      <c r="J382" s="32">
        <f t="shared" si="58"/>
        <v>0</v>
      </c>
    </row>
    <row r="383" spans="1:10" ht="37.5">
      <c r="A383" s="159" t="s">
        <v>591</v>
      </c>
      <c r="B383" s="83" t="s">
        <v>589</v>
      </c>
      <c r="C383" s="83" t="s">
        <v>264</v>
      </c>
      <c r="D383" s="83" t="s">
        <v>592</v>
      </c>
      <c r="E383" s="83"/>
      <c r="F383" s="82">
        <f t="shared" si="64"/>
        <v>691180.18</v>
      </c>
      <c r="G383" s="82">
        <f t="shared" si="64"/>
        <v>687196.18</v>
      </c>
      <c r="H383" s="160">
        <f t="shared" si="64"/>
        <v>687196.18</v>
      </c>
      <c r="I383" s="32">
        <f t="shared" si="57"/>
        <v>-3984</v>
      </c>
      <c r="J383" s="32">
        <f t="shared" si="58"/>
        <v>0</v>
      </c>
    </row>
    <row r="384" spans="1:10" ht="37.5">
      <c r="A384" s="86" t="s">
        <v>604</v>
      </c>
      <c r="B384" s="83" t="s">
        <v>589</v>
      </c>
      <c r="C384" s="83" t="s">
        <v>264</v>
      </c>
      <c r="D384" s="83" t="s">
        <v>605</v>
      </c>
      <c r="E384" s="83"/>
      <c r="F384" s="82">
        <f>F385+F388</f>
        <v>691180.18</v>
      </c>
      <c r="G384" s="82">
        <f>G385+G388</f>
        <v>687196.18</v>
      </c>
      <c r="H384" s="160">
        <f>H385+H388</f>
        <v>687196.18</v>
      </c>
      <c r="I384" s="32">
        <f t="shared" si="57"/>
        <v>-3984</v>
      </c>
      <c r="J384" s="32">
        <f t="shared" si="58"/>
        <v>0</v>
      </c>
    </row>
    <row r="385" spans="1:11" ht="37.5">
      <c r="A385" s="86" t="s">
        <v>606</v>
      </c>
      <c r="B385" s="83" t="s">
        <v>589</v>
      </c>
      <c r="C385" s="83" t="s">
        <v>264</v>
      </c>
      <c r="D385" s="83" t="s">
        <v>607</v>
      </c>
      <c r="E385" s="83"/>
      <c r="F385" s="82">
        <f t="shared" ref="F385:H386" si="65">F386</f>
        <v>56856</v>
      </c>
      <c r="G385" s="82">
        <f t="shared" si="65"/>
        <v>52872</v>
      </c>
      <c r="H385" s="160">
        <f t="shared" si="65"/>
        <v>52872</v>
      </c>
      <c r="I385" s="32">
        <f t="shared" si="57"/>
        <v>-3984</v>
      </c>
      <c r="J385" s="32">
        <f t="shared" si="58"/>
        <v>0</v>
      </c>
    </row>
    <row r="386" spans="1:11" ht="56.25">
      <c r="A386" s="159" t="s">
        <v>608</v>
      </c>
      <c r="B386" s="83" t="s">
        <v>589</v>
      </c>
      <c r="C386" s="83" t="s">
        <v>264</v>
      </c>
      <c r="D386" s="83" t="s">
        <v>609</v>
      </c>
      <c r="E386" s="83"/>
      <c r="F386" s="82">
        <f t="shared" si="65"/>
        <v>56856</v>
      </c>
      <c r="G386" s="82">
        <f t="shared" si="65"/>
        <v>52872</v>
      </c>
      <c r="H386" s="160">
        <f t="shared" si="65"/>
        <v>52872</v>
      </c>
      <c r="I386" s="32">
        <f t="shared" ref="I386:I444" si="66">G386-F386</f>
        <v>-3984</v>
      </c>
      <c r="J386" s="32">
        <f t="shared" ref="J386:J444" si="67">H386-G386</f>
        <v>0</v>
      </c>
    </row>
    <row r="387" spans="1:11" ht="75">
      <c r="A387" s="86" t="s">
        <v>239</v>
      </c>
      <c r="B387" s="83" t="s">
        <v>589</v>
      </c>
      <c r="C387" s="83" t="s">
        <v>264</v>
      </c>
      <c r="D387" s="83" t="s">
        <v>609</v>
      </c>
      <c r="E387" s="83" t="s">
        <v>247</v>
      </c>
      <c r="F387" s="82">
        <f>'Прил 6'!G523</f>
        <v>56856</v>
      </c>
      <c r="G387" s="82">
        <f>'Прил 6'!H523</f>
        <v>52872</v>
      </c>
      <c r="H387" s="160">
        <f>'Прил 6'!I523</f>
        <v>52872</v>
      </c>
      <c r="I387" s="32">
        <f t="shared" si="66"/>
        <v>-3984</v>
      </c>
      <c r="J387" s="32">
        <f t="shared" si="67"/>
        <v>0</v>
      </c>
    </row>
    <row r="388" spans="1:11" ht="37.5">
      <c r="A388" s="86" t="s">
        <v>580</v>
      </c>
      <c r="B388" s="83" t="s">
        <v>589</v>
      </c>
      <c r="C388" s="83" t="s">
        <v>264</v>
      </c>
      <c r="D388" s="83" t="s">
        <v>610</v>
      </c>
      <c r="E388" s="83"/>
      <c r="F388" s="82">
        <f>F389</f>
        <v>634324.18000000005</v>
      </c>
      <c r="G388" s="82">
        <f>G389</f>
        <v>634324.18000000005</v>
      </c>
      <c r="H388" s="160">
        <f>H389</f>
        <v>634324.18000000005</v>
      </c>
      <c r="I388" s="32">
        <f t="shared" si="66"/>
        <v>0</v>
      </c>
      <c r="J388" s="32">
        <f t="shared" si="67"/>
        <v>0</v>
      </c>
    </row>
    <row r="389" spans="1:11" ht="37.5">
      <c r="A389" s="86" t="s">
        <v>237</v>
      </c>
      <c r="B389" s="83" t="s">
        <v>589</v>
      </c>
      <c r="C389" s="83" t="s">
        <v>264</v>
      </c>
      <c r="D389" s="83" t="s">
        <v>611</v>
      </c>
      <c r="E389" s="83"/>
      <c r="F389" s="82">
        <f>F390+F391</f>
        <v>634324.18000000005</v>
      </c>
      <c r="G389" s="82">
        <f>G390+G391</f>
        <v>634324.18000000005</v>
      </c>
      <c r="H389" s="160">
        <f>H390+H391</f>
        <v>634324.18000000005</v>
      </c>
      <c r="I389" s="32">
        <f t="shared" si="66"/>
        <v>0</v>
      </c>
      <c r="J389" s="32">
        <f t="shared" si="67"/>
        <v>0</v>
      </c>
    </row>
    <row r="390" spans="1:11" ht="75">
      <c r="A390" s="86" t="s">
        <v>239</v>
      </c>
      <c r="B390" s="83" t="s">
        <v>589</v>
      </c>
      <c r="C390" s="83" t="s">
        <v>264</v>
      </c>
      <c r="D390" s="83" t="s">
        <v>611</v>
      </c>
      <c r="E390" s="83" t="s">
        <v>247</v>
      </c>
      <c r="F390" s="82">
        <f>'Прил 6'!G526</f>
        <v>631324.18000000005</v>
      </c>
      <c r="G390" s="82">
        <f>'Прил 6'!H526</f>
        <v>631324.18000000005</v>
      </c>
      <c r="H390" s="160">
        <f>'Прил 6'!I526</f>
        <v>631324.18000000005</v>
      </c>
      <c r="I390" s="32">
        <f t="shared" si="66"/>
        <v>0</v>
      </c>
      <c r="J390" s="32">
        <f t="shared" si="67"/>
        <v>0</v>
      </c>
    </row>
    <row r="391" spans="1:11" ht="37.5">
      <c r="A391" s="86" t="s">
        <v>275</v>
      </c>
      <c r="B391" s="83" t="s">
        <v>589</v>
      </c>
      <c r="C391" s="83" t="s">
        <v>264</v>
      </c>
      <c r="D391" s="83" t="s">
        <v>611</v>
      </c>
      <c r="E391" s="83" t="s">
        <v>306</v>
      </c>
      <c r="F391" s="82">
        <f>'Прил 6'!G527</f>
        <v>3000</v>
      </c>
      <c r="G391" s="82">
        <f>'Прил 6'!H527</f>
        <v>3000</v>
      </c>
      <c r="H391" s="160">
        <f>'Прил 6'!I527</f>
        <v>3000</v>
      </c>
      <c r="I391" s="32">
        <f t="shared" si="66"/>
        <v>0</v>
      </c>
      <c r="J391" s="32">
        <f t="shared" si="67"/>
        <v>0</v>
      </c>
    </row>
    <row r="392" spans="1:11" ht="24.75" customHeight="1">
      <c r="A392" s="173" t="s">
        <v>612</v>
      </c>
      <c r="B392" s="85" t="s">
        <v>390</v>
      </c>
      <c r="C392" s="85" t="s">
        <v>230</v>
      </c>
      <c r="D392" s="85"/>
      <c r="E392" s="85"/>
      <c r="F392" s="81">
        <f>F393</f>
        <v>1746312</v>
      </c>
      <c r="G392" s="81">
        <f t="shared" ref="G392:H396" si="68">G393</f>
        <v>2182890</v>
      </c>
      <c r="H392" s="156">
        <f t="shared" si="68"/>
        <v>1746312</v>
      </c>
      <c r="I392" s="32">
        <f>F392/F6*100</f>
        <v>0.19907202572336363</v>
      </c>
      <c r="J392" s="32">
        <f>G392/G6*100</f>
        <v>0.24745185490834093</v>
      </c>
      <c r="K392" s="32">
        <f>H392/H6*100</f>
        <v>0.20730479605682797</v>
      </c>
    </row>
    <row r="393" spans="1:11" ht="23.25" customHeight="1">
      <c r="A393" s="173" t="s">
        <v>613</v>
      </c>
      <c r="B393" s="85" t="s">
        <v>390</v>
      </c>
      <c r="C393" s="85" t="s">
        <v>469</v>
      </c>
      <c r="D393" s="85"/>
      <c r="E393" s="85"/>
      <c r="F393" s="81">
        <f>F394</f>
        <v>1746312</v>
      </c>
      <c r="G393" s="81">
        <f t="shared" si="68"/>
        <v>2182890</v>
      </c>
      <c r="H393" s="156">
        <f t="shared" si="68"/>
        <v>1746312</v>
      </c>
      <c r="I393" s="32">
        <f>G392-F392</f>
        <v>436578</v>
      </c>
      <c r="J393" s="32">
        <f>H392-G392</f>
        <v>-436578</v>
      </c>
    </row>
    <row r="394" spans="1:11" ht="42.75" customHeight="1">
      <c r="A394" s="86" t="s">
        <v>291</v>
      </c>
      <c r="B394" s="83" t="s">
        <v>390</v>
      </c>
      <c r="C394" s="83" t="s">
        <v>469</v>
      </c>
      <c r="D394" s="83" t="s">
        <v>292</v>
      </c>
      <c r="E394" s="83"/>
      <c r="F394" s="82">
        <f>F395</f>
        <v>1746312</v>
      </c>
      <c r="G394" s="82">
        <f t="shared" si="68"/>
        <v>2182890</v>
      </c>
      <c r="H394" s="160">
        <f t="shared" si="68"/>
        <v>1746312</v>
      </c>
      <c r="I394" s="32">
        <f t="shared" si="66"/>
        <v>436578</v>
      </c>
      <c r="J394" s="32">
        <f t="shared" si="67"/>
        <v>-436578</v>
      </c>
    </row>
    <row r="395" spans="1:11" ht="42.75" customHeight="1">
      <c r="A395" s="86" t="s">
        <v>293</v>
      </c>
      <c r="B395" s="83" t="s">
        <v>390</v>
      </c>
      <c r="C395" s="83" t="s">
        <v>469</v>
      </c>
      <c r="D395" s="83" t="s">
        <v>294</v>
      </c>
      <c r="E395" s="83"/>
      <c r="F395" s="82">
        <f>F396</f>
        <v>1746312</v>
      </c>
      <c r="G395" s="82">
        <f t="shared" si="68"/>
        <v>2182890</v>
      </c>
      <c r="H395" s="160">
        <f t="shared" si="68"/>
        <v>1746312</v>
      </c>
      <c r="I395" s="32">
        <f t="shared" si="66"/>
        <v>436578</v>
      </c>
      <c r="J395" s="32">
        <f t="shared" si="67"/>
        <v>-436578</v>
      </c>
    </row>
    <row r="396" spans="1:11" ht="42" customHeight="1">
      <c r="A396" s="86" t="s">
        <v>750</v>
      </c>
      <c r="B396" s="83" t="s">
        <v>390</v>
      </c>
      <c r="C396" s="83" t="s">
        <v>469</v>
      </c>
      <c r="D396" s="83" t="s">
        <v>614</v>
      </c>
      <c r="E396" s="83"/>
      <c r="F396" s="82">
        <f>F397</f>
        <v>1746312</v>
      </c>
      <c r="G396" s="82">
        <f t="shared" si="68"/>
        <v>2182890</v>
      </c>
      <c r="H396" s="160">
        <f t="shared" si="68"/>
        <v>1746312</v>
      </c>
      <c r="I396" s="32">
        <f t="shared" si="66"/>
        <v>436578</v>
      </c>
      <c r="J396" s="32">
        <f t="shared" si="67"/>
        <v>-436578</v>
      </c>
    </row>
    <row r="397" spans="1:11" ht="42.75" customHeight="1">
      <c r="A397" s="86" t="s">
        <v>275</v>
      </c>
      <c r="B397" s="83" t="s">
        <v>390</v>
      </c>
      <c r="C397" s="83" t="s">
        <v>469</v>
      </c>
      <c r="D397" s="83" t="s">
        <v>614</v>
      </c>
      <c r="E397" s="83" t="s">
        <v>306</v>
      </c>
      <c r="F397" s="82">
        <f>'Прил 6'!G185</f>
        <v>1746312</v>
      </c>
      <c r="G397" s="82">
        <f>'Прил 6'!H185</f>
        <v>2182890</v>
      </c>
      <c r="H397" s="160">
        <f>'Прил 6'!I185</f>
        <v>1746312</v>
      </c>
      <c r="I397" s="32">
        <f t="shared" si="66"/>
        <v>436578</v>
      </c>
      <c r="J397" s="32">
        <f t="shared" si="67"/>
        <v>-436578</v>
      </c>
    </row>
    <row r="398" spans="1:11" ht="18.75">
      <c r="A398" s="162" t="s">
        <v>615</v>
      </c>
      <c r="B398" s="85">
        <v>10</v>
      </c>
      <c r="C398" s="85" t="s">
        <v>230</v>
      </c>
      <c r="D398" s="85"/>
      <c r="E398" s="85"/>
      <c r="F398" s="81">
        <f>F399+F405+F437+F485</f>
        <v>66156729.520000003</v>
      </c>
      <c r="G398" s="81">
        <f>G399+G405+G437+G485</f>
        <v>69775090.520000011</v>
      </c>
      <c r="H398" s="156">
        <f>H399+H405+H437+H485</f>
        <v>69774940.520000011</v>
      </c>
      <c r="I398" s="32">
        <f>F398/F6*100</f>
        <v>7.5415814360658642</v>
      </c>
      <c r="J398" s="32">
        <f>G398/G6*100</f>
        <v>7.9096865053078238</v>
      </c>
      <c r="K398" s="32">
        <f>H398/H6*100</f>
        <v>8.282987126227102</v>
      </c>
    </row>
    <row r="399" spans="1:11" ht="18.75">
      <c r="A399" s="162" t="s">
        <v>616</v>
      </c>
      <c r="B399" s="85" t="s">
        <v>617</v>
      </c>
      <c r="C399" s="85" t="s">
        <v>229</v>
      </c>
      <c r="D399" s="85"/>
      <c r="E399" s="85"/>
      <c r="F399" s="81">
        <f>F400</f>
        <v>171122.52</v>
      </c>
      <c r="G399" s="81">
        <f t="shared" ref="G399:H403" si="69">G400</f>
        <v>171122.52</v>
      </c>
      <c r="H399" s="156">
        <f t="shared" si="69"/>
        <v>171122.52</v>
      </c>
      <c r="I399" s="32">
        <f>G398-F398</f>
        <v>3618361.0000000075</v>
      </c>
      <c r="J399" s="32">
        <f>G398-H398</f>
        <v>150</v>
      </c>
    </row>
    <row r="400" spans="1:11" ht="41.65" customHeight="1">
      <c r="A400" s="164" t="s">
        <v>317</v>
      </c>
      <c r="B400" s="83" t="s">
        <v>617</v>
      </c>
      <c r="C400" s="83" t="s">
        <v>229</v>
      </c>
      <c r="D400" s="83" t="s">
        <v>318</v>
      </c>
      <c r="E400" s="85"/>
      <c r="F400" s="82">
        <f>F401</f>
        <v>171122.52</v>
      </c>
      <c r="G400" s="82">
        <f t="shared" si="69"/>
        <v>171122.52</v>
      </c>
      <c r="H400" s="160">
        <f t="shared" si="69"/>
        <v>171122.52</v>
      </c>
      <c r="I400" s="32">
        <f t="shared" si="66"/>
        <v>0</v>
      </c>
      <c r="J400" s="32">
        <f t="shared" si="67"/>
        <v>0</v>
      </c>
    </row>
    <row r="401" spans="1:10" ht="41.65" customHeight="1">
      <c r="A401" s="86" t="s">
        <v>328</v>
      </c>
      <c r="B401" s="83" t="s">
        <v>617</v>
      </c>
      <c r="C401" s="83" t="s">
        <v>229</v>
      </c>
      <c r="D401" s="83" t="s">
        <v>329</v>
      </c>
      <c r="E401" s="83"/>
      <c r="F401" s="82">
        <f>F402</f>
        <v>171122.52</v>
      </c>
      <c r="G401" s="82">
        <f t="shared" si="69"/>
        <v>171122.52</v>
      </c>
      <c r="H401" s="160">
        <f t="shared" si="69"/>
        <v>171122.52</v>
      </c>
      <c r="I401" s="32">
        <f t="shared" si="66"/>
        <v>0</v>
      </c>
      <c r="J401" s="32">
        <f t="shared" si="67"/>
        <v>0</v>
      </c>
    </row>
    <row r="402" spans="1:10" ht="39.4" customHeight="1">
      <c r="A402" s="166" t="s">
        <v>618</v>
      </c>
      <c r="B402" s="83" t="s">
        <v>617</v>
      </c>
      <c r="C402" s="83" t="s">
        <v>229</v>
      </c>
      <c r="D402" s="83" t="s">
        <v>619</v>
      </c>
      <c r="E402" s="83"/>
      <c r="F402" s="82">
        <f>F403</f>
        <v>171122.52</v>
      </c>
      <c r="G402" s="82">
        <f t="shared" si="69"/>
        <v>171122.52</v>
      </c>
      <c r="H402" s="160">
        <f t="shared" si="69"/>
        <v>171122.52</v>
      </c>
      <c r="I402" s="32">
        <f t="shared" si="66"/>
        <v>0</v>
      </c>
      <c r="J402" s="32">
        <f t="shared" si="67"/>
        <v>0</v>
      </c>
    </row>
    <row r="403" spans="1:10" ht="37.5">
      <c r="A403" s="159" t="s">
        <v>620</v>
      </c>
      <c r="B403" s="83" t="s">
        <v>617</v>
      </c>
      <c r="C403" s="83" t="s">
        <v>229</v>
      </c>
      <c r="D403" s="83" t="s">
        <v>621</v>
      </c>
      <c r="E403" s="83"/>
      <c r="F403" s="82">
        <f>F404</f>
        <v>171122.52</v>
      </c>
      <c r="G403" s="82">
        <f t="shared" si="69"/>
        <v>171122.52</v>
      </c>
      <c r="H403" s="160">
        <f t="shared" si="69"/>
        <v>171122.52</v>
      </c>
      <c r="I403" s="32">
        <f t="shared" si="66"/>
        <v>0</v>
      </c>
      <c r="J403" s="32">
        <f t="shared" si="67"/>
        <v>0</v>
      </c>
    </row>
    <row r="404" spans="1:10" ht="18.75">
      <c r="A404" s="172" t="s">
        <v>570</v>
      </c>
      <c r="B404" s="83" t="s">
        <v>617</v>
      </c>
      <c r="C404" s="83" t="s">
        <v>229</v>
      </c>
      <c r="D404" s="83" t="s">
        <v>621</v>
      </c>
      <c r="E404" s="83" t="s">
        <v>571</v>
      </c>
      <c r="F404" s="82">
        <f>'Прил 6'!G237</f>
        <v>171122.52</v>
      </c>
      <c r="G404" s="82">
        <f>'Прил 6'!H237</f>
        <v>171122.52</v>
      </c>
      <c r="H404" s="160">
        <f>'Прил 6'!I237</f>
        <v>171122.52</v>
      </c>
      <c r="I404" s="32">
        <f t="shared" si="66"/>
        <v>0</v>
      </c>
      <c r="J404" s="32">
        <f t="shared" si="67"/>
        <v>0</v>
      </c>
    </row>
    <row r="405" spans="1:10" ht="18.75">
      <c r="A405" s="162" t="s">
        <v>622</v>
      </c>
      <c r="B405" s="85">
        <v>10</v>
      </c>
      <c r="C405" s="85" t="s">
        <v>241</v>
      </c>
      <c r="D405" s="83"/>
      <c r="E405" s="83"/>
      <c r="F405" s="81">
        <f>F406+F411+F428</f>
        <v>34103968</v>
      </c>
      <c r="G405" s="81">
        <f>G406+G411+G428</f>
        <v>38043814</v>
      </c>
      <c r="H405" s="156">
        <f>H406+H411+H428</f>
        <v>38043814</v>
      </c>
      <c r="I405" s="32">
        <f t="shared" si="66"/>
        <v>3939846</v>
      </c>
      <c r="J405" s="32">
        <f t="shared" si="67"/>
        <v>0</v>
      </c>
    </row>
    <row r="406" spans="1:10" ht="37.5">
      <c r="A406" s="159" t="s">
        <v>591</v>
      </c>
      <c r="B406" s="83" t="s">
        <v>617</v>
      </c>
      <c r="C406" s="83" t="s">
        <v>241</v>
      </c>
      <c r="D406" s="83" t="s">
        <v>592</v>
      </c>
      <c r="E406" s="83"/>
      <c r="F406" s="82">
        <f>F407</f>
        <v>1395242</v>
      </c>
      <c r="G406" s="82">
        <f t="shared" ref="G406:H409" si="70">G407</f>
        <v>1829088</v>
      </c>
      <c r="H406" s="160">
        <f t="shared" si="70"/>
        <v>1829088</v>
      </c>
      <c r="I406" s="32">
        <f t="shared" si="66"/>
        <v>433846</v>
      </c>
      <c r="J406" s="32">
        <f t="shared" si="67"/>
        <v>0</v>
      </c>
    </row>
    <row r="407" spans="1:10" ht="37.5">
      <c r="A407" s="86" t="s">
        <v>604</v>
      </c>
      <c r="B407" s="83" t="s">
        <v>617</v>
      </c>
      <c r="C407" s="83" t="s">
        <v>241</v>
      </c>
      <c r="D407" s="83" t="s">
        <v>605</v>
      </c>
      <c r="E407" s="83"/>
      <c r="F407" s="82">
        <f>F408</f>
        <v>1395242</v>
      </c>
      <c r="G407" s="82">
        <f t="shared" si="70"/>
        <v>1829088</v>
      </c>
      <c r="H407" s="160">
        <f t="shared" si="70"/>
        <v>1829088</v>
      </c>
      <c r="I407" s="32">
        <f t="shared" si="66"/>
        <v>433846</v>
      </c>
      <c r="J407" s="32">
        <f t="shared" si="67"/>
        <v>0</v>
      </c>
    </row>
    <row r="408" spans="1:10" ht="37.5">
      <c r="A408" s="164" t="s">
        <v>623</v>
      </c>
      <c r="B408" s="83" t="s">
        <v>617</v>
      </c>
      <c r="C408" s="83" t="s">
        <v>241</v>
      </c>
      <c r="D408" s="83" t="s">
        <v>624</v>
      </c>
      <c r="E408" s="83"/>
      <c r="F408" s="82">
        <f>F409</f>
        <v>1395242</v>
      </c>
      <c r="G408" s="82">
        <f t="shared" si="70"/>
        <v>1829088</v>
      </c>
      <c r="H408" s="160">
        <f t="shared" si="70"/>
        <v>1829088</v>
      </c>
      <c r="I408" s="32">
        <f t="shared" si="66"/>
        <v>433846</v>
      </c>
      <c r="J408" s="32">
        <f t="shared" si="67"/>
        <v>0</v>
      </c>
    </row>
    <row r="409" spans="1:10" ht="56.25">
      <c r="A409" s="174" t="s">
        <v>625</v>
      </c>
      <c r="B409" s="83" t="s">
        <v>617</v>
      </c>
      <c r="C409" s="83" t="s">
        <v>241</v>
      </c>
      <c r="D409" s="83" t="s">
        <v>626</v>
      </c>
      <c r="E409" s="83"/>
      <c r="F409" s="82">
        <f>F410</f>
        <v>1395242</v>
      </c>
      <c r="G409" s="82">
        <f t="shared" si="70"/>
        <v>1829088</v>
      </c>
      <c r="H409" s="160">
        <f t="shared" si="70"/>
        <v>1829088</v>
      </c>
      <c r="I409" s="32">
        <f t="shared" si="66"/>
        <v>433846</v>
      </c>
      <c r="J409" s="32">
        <f t="shared" si="67"/>
        <v>0</v>
      </c>
    </row>
    <row r="410" spans="1:10" ht="18.75">
      <c r="A410" s="172" t="s">
        <v>570</v>
      </c>
      <c r="B410" s="83" t="s">
        <v>617</v>
      </c>
      <c r="C410" s="83" t="s">
        <v>241</v>
      </c>
      <c r="D410" s="83" t="s">
        <v>626</v>
      </c>
      <c r="E410" s="83" t="s">
        <v>571</v>
      </c>
      <c r="F410" s="82">
        <f>'Прил 6'!G534</f>
        <v>1395242</v>
      </c>
      <c r="G410" s="82">
        <f>'Прил 6'!H534</f>
        <v>1829088</v>
      </c>
      <c r="H410" s="160">
        <f>'Прил 6'!I534</f>
        <v>1829088</v>
      </c>
      <c r="I410" s="32">
        <f t="shared" si="66"/>
        <v>433846</v>
      </c>
      <c r="J410" s="32">
        <f t="shared" si="67"/>
        <v>0</v>
      </c>
    </row>
    <row r="411" spans="1:10" ht="37.5">
      <c r="A411" s="164" t="s">
        <v>317</v>
      </c>
      <c r="B411" s="83">
        <v>10</v>
      </c>
      <c r="C411" s="83" t="s">
        <v>241</v>
      </c>
      <c r="D411" s="83" t="s">
        <v>318</v>
      </c>
      <c r="E411" s="83"/>
      <c r="F411" s="82">
        <f>F412</f>
        <v>19129559</v>
      </c>
      <c r="G411" s="82">
        <f>G412</f>
        <v>19129559</v>
      </c>
      <c r="H411" s="160">
        <f>H412</f>
        <v>19129559</v>
      </c>
      <c r="I411" s="32">
        <f t="shared" si="66"/>
        <v>0</v>
      </c>
      <c r="J411" s="32">
        <f t="shared" si="67"/>
        <v>0</v>
      </c>
    </row>
    <row r="412" spans="1:10" ht="37.5">
      <c r="A412" s="86" t="s">
        <v>328</v>
      </c>
      <c r="B412" s="83">
        <v>10</v>
      </c>
      <c r="C412" s="83" t="s">
        <v>241</v>
      </c>
      <c r="D412" s="83" t="s">
        <v>329</v>
      </c>
      <c r="E412" s="83"/>
      <c r="F412" s="82">
        <f>F413+F417+F421</f>
        <v>19129559</v>
      </c>
      <c r="G412" s="82">
        <f>G413+G417+G421</f>
        <v>19129559</v>
      </c>
      <c r="H412" s="160">
        <f>H413+H417+H421</f>
        <v>19129559</v>
      </c>
      <c r="I412" s="32">
        <f t="shared" si="66"/>
        <v>0</v>
      </c>
      <c r="J412" s="32">
        <f t="shared" si="67"/>
        <v>0</v>
      </c>
    </row>
    <row r="413" spans="1:10" ht="37.5">
      <c r="A413" s="166" t="s">
        <v>627</v>
      </c>
      <c r="B413" s="83">
        <v>10</v>
      </c>
      <c r="C413" s="83" t="s">
        <v>241</v>
      </c>
      <c r="D413" s="83" t="s">
        <v>628</v>
      </c>
      <c r="E413" s="83"/>
      <c r="F413" s="82">
        <f>F414</f>
        <v>231180</v>
      </c>
      <c r="G413" s="82">
        <f>G414</f>
        <v>231180</v>
      </c>
      <c r="H413" s="160">
        <f>H414</f>
        <v>231180</v>
      </c>
      <c r="I413" s="32">
        <f t="shared" si="66"/>
        <v>0</v>
      </c>
      <c r="J413" s="32">
        <f t="shared" si="67"/>
        <v>0</v>
      </c>
    </row>
    <row r="414" spans="1:10" ht="37.5">
      <c r="A414" s="86" t="s">
        <v>629</v>
      </c>
      <c r="B414" s="83">
        <v>10</v>
      </c>
      <c r="C414" s="83" t="s">
        <v>241</v>
      </c>
      <c r="D414" s="83" t="s">
        <v>630</v>
      </c>
      <c r="E414" s="83"/>
      <c r="F414" s="82">
        <f>F415+F416</f>
        <v>231180</v>
      </c>
      <c r="G414" s="82">
        <f>G415+G416</f>
        <v>231180</v>
      </c>
      <c r="H414" s="160">
        <f>H415+H416</f>
        <v>231180</v>
      </c>
      <c r="I414" s="32">
        <f t="shared" si="66"/>
        <v>0</v>
      </c>
      <c r="J414" s="32">
        <f t="shared" si="67"/>
        <v>0</v>
      </c>
    </row>
    <row r="415" spans="1:10" ht="37.5">
      <c r="A415" s="86" t="s">
        <v>275</v>
      </c>
      <c r="B415" s="83">
        <v>10</v>
      </c>
      <c r="C415" s="83" t="s">
        <v>241</v>
      </c>
      <c r="D415" s="83" t="s">
        <v>630</v>
      </c>
      <c r="E415" s="83" t="s">
        <v>306</v>
      </c>
      <c r="F415" s="82">
        <f>'Прил 6'!G243</f>
        <v>4250</v>
      </c>
      <c r="G415" s="82">
        <f>'Прил 6'!H243</f>
        <v>4250</v>
      </c>
      <c r="H415" s="160">
        <f>'Прил 6'!I243</f>
        <v>4250</v>
      </c>
      <c r="I415" s="32">
        <f t="shared" si="66"/>
        <v>0</v>
      </c>
      <c r="J415" s="32">
        <f t="shared" si="67"/>
        <v>0</v>
      </c>
    </row>
    <row r="416" spans="1:10" ht="18.75">
      <c r="A416" s="172" t="s">
        <v>570</v>
      </c>
      <c r="B416" s="83">
        <v>10</v>
      </c>
      <c r="C416" s="83" t="s">
        <v>241</v>
      </c>
      <c r="D416" s="83" t="s">
        <v>630</v>
      </c>
      <c r="E416" s="83" t="s">
        <v>571</v>
      </c>
      <c r="F416" s="82">
        <f>'Прил 6'!G244</f>
        <v>226930</v>
      </c>
      <c r="G416" s="82">
        <f>'Прил 6'!H244</f>
        <v>226930</v>
      </c>
      <c r="H416" s="160">
        <f>'Прил 6'!I244</f>
        <v>226930</v>
      </c>
      <c r="I416" s="32">
        <f t="shared" si="66"/>
        <v>0</v>
      </c>
      <c r="J416" s="32">
        <f t="shared" si="67"/>
        <v>0</v>
      </c>
    </row>
    <row r="417" spans="1:10" ht="37.5">
      <c r="A417" s="166" t="s">
        <v>631</v>
      </c>
      <c r="B417" s="83">
        <v>10</v>
      </c>
      <c r="C417" s="83" t="s">
        <v>241</v>
      </c>
      <c r="D417" s="83" t="s">
        <v>632</v>
      </c>
      <c r="E417" s="83"/>
      <c r="F417" s="82">
        <f>F418</f>
        <v>976886</v>
      </c>
      <c r="G417" s="82">
        <f>G418</f>
        <v>976886</v>
      </c>
      <c r="H417" s="160">
        <f>H418</f>
        <v>976886</v>
      </c>
      <c r="I417" s="32">
        <f t="shared" si="66"/>
        <v>0</v>
      </c>
      <c r="J417" s="32">
        <f t="shared" si="67"/>
        <v>0</v>
      </c>
    </row>
    <row r="418" spans="1:10" ht="37.5">
      <c r="A418" s="86" t="s">
        <v>633</v>
      </c>
      <c r="B418" s="83">
        <v>10</v>
      </c>
      <c r="C418" s="83" t="s">
        <v>241</v>
      </c>
      <c r="D418" s="83" t="s">
        <v>634</v>
      </c>
      <c r="E418" s="83"/>
      <c r="F418" s="82">
        <f>F419+F420</f>
        <v>976886</v>
      </c>
      <c r="G418" s="82">
        <f>G419+G420</f>
        <v>976886</v>
      </c>
      <c r="H418" s="160">
        <f>H419+H420</f>
        <v>976886</v>
      </c>
      <c r="I418" s="32">
        <f t="shared" si="66"/>
        <v>0</v>
      </c>
      <c r="J418" s="32">
        <f t="shared" si="67"/>
        <v>0</v>
      </c>
    </row>
    <row r="419" spans="1:10" ht="37.5">
      <c r="A419" s="86" t="s">
        <v>275</v>
      </c>
      <c r="B419" s="83">
        <v>10</v>
      </c>
      <c r="C419" s="83" t="s">
        <v>241</v>
      </c>
      <c r="D419" s="83" t="s">
        <v>634</v>
      </c>
      <c r="E419" s="83" t="s">
        <v>306</v>
      </c>
      <c r="F419" s="82">
        <f>'Прил 6'!G247</f>
        <v>17000</v>
      </c>
      <c r="G419" s="82">
        <f>'Прил 6'!H247</f>
        <v>17000</v>
      </c>
      <c r="H419" s="160">
        <f>'Прил 6'!I247</f>
        <v>17000</v>
      </c>
      <c r="I419" s="32">
        <f t="shared" si="66"/>
        <v>0</v>
      </c>
      <c r="J419" s="32">
        <f t="shared" si="67"/>
        <v>0</v>
      </c>
    </row>
    <row r="420" spans="1:10" ht="18.75">
      <c r="A420" s="172" t="s">
        <v>570</v>
      </c>
      <c r="B420" s="83">
        <v>10</v>
      </c>
      <c r="C420" s="83" t="s">
        <v>241</v>
      </c>
      <c r="D420" s="83" t="s">
        <v>634</v>
      </c>
      <c r="E420" s="83" t="s">
        <v>571</v>
      </c>
      <c r="F420" s="82">
        <f>'Прил 6'!G248</f>
        <v>959886</v>
      </c>
      <c r="G420" s="82">
        <f>'Прил 6'!H248</f>
        <v>959886</v>
      </c>
      <c r="H420" s="160">
        <f>'Прил 6'!I248</f>
        <v>959886</v>
      </c>
      <c r="I420" s="32">
        <f t="shared" si="66"/>
        <v>0</v>
      </c>
      <c r="J420" s="32">
        <f t="shared" si="67"/>
        <v>0</v>
      </c>
    </row>
    <row r="421" spans="1:10" ht="37.5">
      <c r="A421" s="166" t="s">
        <v>635</v>
      </c>
      <c r="B421" s="83">
        <v>10</v>
      </c>
      <c r="C421" s="83" t="s">
        <v>241</v>
      </c>
      <c r="D421" s="83" t="s">
        <v>636</v>
      </c>
      <c r="E421" s="83"/>
      <c r="F421" s="82">
        <f>F422+F425</f>
        <v>17921493</v>
      </c>
      <c r="G421" s="82">
        <f>G422+G425</f>
        <v>17921493</v>
      </c>
      <c r="H421" s="160">
        <f>H422+H425</f>
        <v>17921493</v>
      </c>
      <c r="I421" s="32">
        <f t="shared" si="66"/>
        <v>0</v>
      </c>
      <c r="J421" s="32">
        <f t="shared" si="67"/>
        <v>0</v>
      </c>
    </row>
    <row r="422" spans="1:10" ht="18.75">
      <c r="A422" s="86" t="s">
        <v>637</v>
      </c>
      <c r="B422" s="83">
        <v>10</v>
      </c>
      <c r="C422" s="83" t="s">
        <v>241</v>
      </c>
      <c r="D422" s="83" t="s">
        <v>638</v>
      </c>
      <c r="E422" s="83"/>
      <c r="F422" s="82">
        <f>F423+F424</f>
        <v>16030493</v>
      </c>
      <c r="G422" s="82">
        <f>G423+G424</f>
        <v>16030493</v>
      </c>
      <c r="H422" s="160">
        <f>H423+H424</f>
        <v>16030493</v>
      </c>
      <c r="I422" s="32">
        <f t="shared" si="66"/>
        <v>0</v>
      </c>
      <c r="J422" s="32">
        <f t="shared" si="67"/>
        <v>0</v>
      </c>
    </row>
    <row r="423" spans="1:10" ht="37.5">
      <c r="A423" s="86" t="s">
        <v>275</v>
      </c>
      <c r="B423" s="83">
        <v>10</v>
      </c>
      <c r="C423" s="83" t="s">
        <v>241</v>
      </c>
      <c r="D423" s="83" t="s">
        <v>638</v>
      </c>
      <c r="E423" s="83" t="s">
        <v>306</v>
      </c>
      <c r="F423" s="82">
        <f>'Прил 6'!G251</f>
        <v>224200</v>
      </c>
      <c r="G423" s="82">
        <f>'Прил 6'!H251</f>
        <v>224200</v>
      </c>
      <c r="H423" s="160">
        <f>'Прил 6'!I251</f>
        <v>224200</v>
      </c>
      <c r="I423" s="32">
        <f t="shared" si="66"/>
        <v>0</v>
      </c>
      <c r="J423" s="32">
        <f t="shared" si="67"/>
        <v>0</v>
      </c>
    </row>
    <row r="424" spans="1:10" ht="18.75">
      <c r="A424" s="172" t="s">
        <v>570</v>
      </c>
      <c r="B424" s="83">
        <v>10</v>
      </c>
      <c r="C424" s="83" t="s">
        <v>241</v>
      </c>
      <c r="D424" s="83" t="s">
        <v>638</v>
      </c>
      <c r="E424" s="83" t="s">
        <v>571</v>
      </c>
      <c r="F424" s="82">
        <f>'Прил 6'!G252</f>
        <v>15806293</v>
      </c>
      <c r="G424" s="82">
        <f>'Прил 6'!H252</f>
        <v>15806293</v>
      </c>
      <c r="H424" s="160">
        <f>'Прил 6'!I252</f>
        <v>15806293</v>
      </c>
      <c r="I424" s="32">
        <f t="shared" si="66"/>
        <v>0</v>
      </c>
      <c r="J424" s="32">
        <f t="shared" si="67"/>
        <v>0</v>
      </c>
    </row>
    <row r="425" spans="1:10" ht="18.75">
      <c r="A425" s="159" t="s">
        <v>639</v>
      </c>
      <c r="B425" s="83">
        <v>10</v>
      </c>
      <c r="C425" s="83" t="s">
        <v>241</v>
      </c>
      <c r="D425" s="83" t="s">
        <v>640</v>
      </c>
      <c r="E425" s="83"/>
      <c r="F425" s="82">
        <f>F426+F427</f>
        <v>1891000</v>
      </c>
      <c r="G425" s="82">
        <f>G426+G427</f>
        <v>1891000</v>
      </c>
      <c r="H425" s="160">
        <f>H426+H427</f>
        <v>1891000</v>
      </c>
      <c r="I425" s="32">
        <f t="shared" si="66"/>
        <v>0</v>
      </c>
      <c r="J425" s="32">
        <f t="shared" si="67"/>
        <v>0</v>
      </c>
    </row>
    <row r="426" spans="1:10" ht="37.5">
      <c r="A426" s="86" t="s">
        <v>275</v>
      </c>
      <c r="B426" s="83">
        <v>10</v>
      </c>
      <c r="C426" s="83" t="s">
        <v>241</v>
      </c>
      <c r="D426" s="83" t="s">
        <v>640</v>
      </c>
      <c r="E426" s="83" t="s">
        <v>306</v>
      </c>
      <c r="F426" s="82">
        <f>'Прил 6'!G254</f>
        <v>31000</v>
      </c>
      <c r="G426" s="82">
        <f>'Прил 6'!H254</f>
        <v>31000</v>
      </c>
      <c r="H426" s="160">
        <f>'Прил 6'!I254</f>
        <v>31000</v>
      </c>
      <c r="I426" s="32">
        <f t="shared" si="66"/>
        <v>0</v>
      </c>
      <c r="J426" s="32">
        <f t="shared" si="67"/>
        <v>0</v>
      </c>
    </row>
    <row r="427" spans="1:10" ht="18.75">
      <c r="A427" s="172" t="s">
        <v>570</v>
      </c>
      <c r="B427" s="83">
        <v>10</v>
      </c>
      <c r="C427" s="83" t="s">
        <v>241</v>
      </c>
      <c r="D427" s="83" t="s">
        <v>640</v>
      </c>
      <c r="E427" s="83" t="s">
        <v>571</v>
      </c>
      <c r="F427" s="82">
        <f>'Прил 6'!G255</f>
        <v>1860000</v>
      </c>
      <c r="G427" s="82">
        <f>'Прил 6'!H255</f>
        <v>1860000</v>
      </c>
      <c r="H427" s="160">
        <f>'Прил 6'!I255</f>
        <v>1860000</v>
      </c>
      <c r="I427" s="32">
        <f t="shared" si="66"/>
        <v>0</v>
      </c>
      <c r="J427" s="32">
        <f t="shared" si="67"/>
        <v>0</v>
      </c>
    </row>
    <row r="428" spans="1:10" ht="37.5">
      <c r="A428" s="86" t="s">
        <v>471</v>
      </c>
      <c r="B428" s="83" t="s">
        <v>617</v>
      </c>
      <c r="C428" s="83" t="s">
        <v>241</v>
      </c>
      <c r="D428" s="83" t="s">
        <v>472</v>
      </c>
      <c r="E428" s="83"/>
      <c r="F428" s="82">
        <f>F429+F433</f>
        <v>13579167</v>
      </c>
      <c r="G428" s="82">
        <f>G429+G433</f>
        <v>17085167</v>
      </c>
      <c r="H428" s="160">
        <f>H429+H433</f>
        <v>17085167</v>
      </c>
      <c r="I428" s="32">
        <f t="shared" si="66"/>
        <v>3506000</v>
      </c>
      <c r="J428" s="32">
        <f t="shared" si="67"/>
        <v>0</v>
      </c>
    </row>
    <row r="429" spans="1:10" ht="18.75">
      <c r="A429" s="86" t="s">
        <v>473</v>
      </c>
      <c r="B429" s="83" t="s">
        <v>617</v>
      </c>
      <c r="C429" s="83" t="s">
        <v>241</v>
      </c>
      <c r="D429" s="83" t="s">
        <v>474</v>
      </c>
      <c r="E429" s="83"/>
      <c r="F429" s="82">
        <f>F430</f>
        <v>13244000</v>
      </c>
      <c r="G429" s="82">
        <f t="shared" ref="G429:H431" si="71">G430</f>
        <v>16660000</v>
      </c>
      <c r="H429" s="160">
        <f t="shared" si="71"/>
        <v>16660000</v>
      </c>
      <c r="I429" s="32">
        <f t="shared" si="66"/>
        <v>3416000</v>
      </c>
      <c r="J429" s="32">
        <f t="shared" si="67"/>
        <v>0</v>
      </c>
    </row>
    <row r="430" spans="1:10" ht="37.5">
      <c r="A430" s="86" t="s">
        <v>479</v>
      </c>
      <c r="B430" s="83" t="s">
        <v>617</v>
      </c>
      <c r="C430" s="83" t="s">
        <v>241</v>
      </c>
      <c r="D430" s="83" t="s">
        <v>480</v>
      </c>
      <c r="E430" s="83"/>
      <c r="F430" s="82">
        <f>F431</f>
        <v>13244000</v>
      </c>
      <c r="G430" s="82">
        <f t="shared" si="71"/>
        <v>16660000</v>
      </c>
      <c r="H430" s="160">
        <f t="shared" si="71"/>
        <v>16660000</v>
      </c>
      <c r="I430" s="32">
        <f t="shared" si="66"/>
        <v>3416000</v>
      </c>
      <c r="J430" s="32">
        <f t="shared" si="67"/>
        <v>0</v>
      </c>
    </row>
    <row r="431" spans="1:10" ht="93.75">
      <c r="A431" s="86" t="s">
        <v>641</v>
      </c>
      <c r="B431" s="83" t="s">
        <v>617</v>
      </c>
      <c r="C431" s="83" t="s">
        <v>241</v>
      </c>
      <c r="D431" s="83" t="s">
        <v>642</v>
      </c>
      <c r="E431" s="83"/>
      <c r="F431" s="82">
        <f>F432</f>
        <v>13244000</v>
      </c>
      <c r="G431" s="82">
        <f t="shared" si="71"/>
        <v>16660000</v>
      </c>
      <c r="H431" s="160">
        <f t="shared" si="71"/>
        <v>16660000</v>
      </c>
      <c r="I431" s="32">
        <f t="shared" si="66"/>
        <v>3416000</v>
      </c>
      <c r="J431" s="32">
        <f t="shared" si="67"/>
        <v>0</v>
      </c>
    </row>
    <row r="432" spans="1:10" ht="37.5">
      <c r="A432" s="86" t="s">
        <v>324</v>
      </c>
      <c r="B432" s="83" t="s">
        <v>617</v>
      </c>
      <c r="C432" s="83" t="s">
        <v>241</v>
      </c>
      <c r="D432" s="83" t="s">
        <v>642</v>
      </c>
      <c r="E432" s="83" t="s">
        <v>325</v>
      </c>
      <c r="F432" s="82">
        <f>'Прил 6'!G470</f>
        <v>13244000</v>
      </c>
      <c r="G432" s="82">
        <f>'Прил 6'!H470</f>
        <v>16660000</v>
      </c>
      <c r="H432" s="160">
        <f>'Прил 6'!I470</f>
        <v>16660000</v>
      </c>
      <c r="I432" s="32">
        <f t="shared" si="66"/>
        <v>3416000</v>
      </c>
      <c r="J432" s="32">
        <f t="shared" si="67"/>
        <v>0</v>
      </c>
    </row>
    <row r="433" spans="1:10" ht="44.85" customHeight="1">
      <c r="A433" s="86" t="s">
        <v>543</v>
      </c>
      <c r="B433" s="83" t="s">
        <v>617</v>
      </c>
      <c r="C433" s="83" t="s">
        <v>241</v>
      </c>
      <c r="D433" s="83" t="s">
        <v>544</v>
      </c>
      <c r="E433" s="83"/>
      <c r="F433" s="151">
        <f>F434</f>
        <v>335167</v>
      </c>
      <c r="G433" s="151">
        <f t="shared" ref="G433:H435" si="72">G434</f>
        <v>425167</v>
      </c>
      <c r="H433" s="175">
        <f t="shared" si="72"/>
        <v>425167</v>
      </c>
      <c r="I433" s="32">
        <f t="shared" si="66"/>
        <v>90000</v>
      </c>
      <c r="J433" s="32">
        <f t="shared" si="67"/>
        <v>0</v>
      </c>
    </row>
    <row r="434" spans="1:10" ht="37.5">
      <c r="A434" s="86" t="s">
        <v>643</v>
      </c>
      <c r="B434" s="83" t="s">
        <v>617</v>
      </c>
      <c r="C434" s="83" t="s">
        <v>241</v>
      </c>
      <c r="D434" s="83" t="s">
        <v>553</v>
      </c>
      <c r="E434" s="83"/>
      <c r="F434" s="151">
        <f>F435</f>
        <v>335167</v>
      </c>
      <c r="G434" s="151">
        <f t="shared" si="72"/>
        <v>425167</v>
      </c>
      <c r="H434" s="175">
        <f t="shared" si="72"/>
        <v>425167</v>
      </c>
      <c r="I434" s="32">
        <f t="shared" si="66"/>
        <v>90000</v>
      </c>
      <c r="J434" s="32">
        <f t="shared" si="67"/>
        <v>0</v>
      </c>
    </row>
    <row r="435" spans="1:10" ht="81" customHeight="1">
      <c r="A435" s="159" t="s">
        <v>641</v>
      </c>
      <c r="B435" s="83" t="s">
        <v>617</v>
      </c>
      <c r="C435" s="83" t="s">
        <v>241</v>
      </c>
      <c r="D435" s="83" t="s">
        <v>644</v>
      </c>
      <c r="E435" s="83"/>
      <c r="F435" s="151">
        <f>F436</f>
        <v>335167</v>
      </c>
      <c r="G435" s="151">
        <f t="shared" si="72"/>
        <v>425167</v>
      </c>
      <c r="H435" s="175">
        <f t="shared" si="72"/>
        <v>425167</v>
      </c>
      <c r="I435" s="32">
        <f t="shared" si="66"/>
        <v>90000</v>
      </c>
      <c r="J435" s="32">
        <f t="shared" si="67"/>
        <v>0</v>
      </c>
    </row>
    <row r="436" spans="1:10" ht="37.5">
      <c r="A436" s="86" t="s">
        <v>324</v>
      </c>
      <c r="B436" s="83" t="s">
        <v>617</v>
      </c>
      <c r="C436" s="83" t="s">
        <v>241</v>
      </c>
      <c r="D436" s="83" t="s">
        <v>644</v>
      </c>
      <c r="E436" s="83" t="s">
        <v>325</v>
      </c>
      <c r="F436" s="151">
        <f>'Прил 6'!G539</f>
        <v>335167</v>
      </c>
      <c r="G436" s="151">
        <f>'Прил 6'!H539</f>
        <v>425167</v>
      </c>
      <c r="H436" s="175">
        <f>'Прил 6'!I539</f>
        <v>425167</v>
      </c>
      <c r="I436" s="32">
        <f t="shared" si="66"/>
        <v>90000</v>
      </c>
      <c r="J436" s="32">
        <f t="shared" si="67"/>
        <v>0</v>
      </c>
    </row>
    <row r="437" spans="1:10" ht="18.75">
      <c r="A437" s="162" t="s">
        <v>649</v>
      </c>
      <c r="B437" s="85">
        <v>10</v>
      </c>
      <c r="C437" s="85" t="s">
        <v>264</v>
      </c>
      <c r="D437" s="149"/>
      <c r="E437" s="83"/>
      <c r="F437" s="81">
        <f>F438+F447+F463+F481+F476</f>
        <v>27294639</v>
      </c>
      <c r="G437" s="81">
        <f>G438+G447+G463+G481+G476</f>
        <v>28196354</v>
      </c>
      <c r="H437" s="156">
        <f>H438+H447+H463+H481+H476</f>
        <v>28196204</v>
      </c>
      <c r="I437" s="32">
        <f t="shared" si="66"/>
        <v>901715</v>
      </c>
      <c r="J437" s="32">
        <f t="shared" si="67"/>
        <v>-150</v>
      </c>
    </row>
    <row r="438" spans="1:10" ht="37.5">
      <c r="A438" s="159" t="s">
        <v>591</v>
      </c>
      <c r="B438" s="83" t="s">
        <v>617</v>
      </c>
      <c r="C438" s="83" t="s">
        <v>264</v>
      </c>
      <c r="D438" s="83" t="s">
        <v>592</v>
      </c>
      <c r="E438" s="83"/>
      <c r="F438" s="82">
        <f>F439+F443</f>
        <v>1800</v>
      </c>
      <c r="G438" s="82">
        <f>G439+G443</f>
        <v>1350</v>
      </c>
      <c r="H438" s="160">
        <f>H439+H443</f>
        <v>1200</v>
      </c>
      <c r="I438" s="32">
        <f t="shared" si="66"/>
        <v>-450</v>
      </c>
      <c r="J438" s="32">
        <f t="shared" si="67"/>
        <v>-150</v>
      </c>
    </row>
    <row r="439" spans="1:10" ht="18.75">
      <c r="A439" s="86" t="s">
        <v>598</v>
      </c>
      <c r="B439" s="83" t="s">
        <v>617</v>
      </c>
      <c r="C439" s="83" t="s">
        <v>264</v>
      </c>
      <c r="D439" s="83" t="s">
        <v>599</v>
      </c>
      <c r="E439" s="83"/>
      <c r="F439" s="82">
        <f>F440</f>
        <v>1200</v>
      </c>
      <c r="G439" s="82">
        <f t="shared" ref="G439:H441" si="73">G440</f>
        <v>1200</v>
      </c>
      <c r="H439" s="160">
        <f t="shared" si="73"/>
        <v>1200</v>
      </c>
      <c r="I439" s="32">
        <f t="shared" si="66"/>
        <v>0</v>
      </c>
      <c r="J439" s="32">
        <f t="shared" si="67"/>
        <v>0</v>
      </c>
    </row>
    <row r="440" spans="1:10" ht="37.5">
      <c r="A440" s="86" t="s">
        <v>600</v>
      </c>
      <c r="B440" s="83" t="s">
        <v>617</v>
      </c>
      <c r="C440" s="83" t="s">
        <v>264</v>
      </c>
      <c r="D440" s="83" t="s">
        <v>601</v>
      </c>
      <c r="E440" s="83"/>
      <c r="F440" s="82">
        <f>F441</f>
        <v>1200</v>
      </c>
      <c r="G440" s="82">
        <f t="shared" si="73"/>
        <v>1200</v>
      </c>
      <c r="H440" s="160">
        <f t="shared" si="73"/>
        <v>1200</v>
      </c>
      <c r="I440" s="32">
        <f t="shared" si="66"/>
        <v>0</v>
      </c>
      <c r="J440" s="32">
        <f t="shared" si="67"/>
        <v>0</v>
      </c>
    </row>
    <row r="441" spans="1:10" ht="37.5">
      <c r="A441" s="86" t="s">
        <v>388</v>
      </c>
      <c r="B441" s="83" t="s">
        <v>617</v>
      </c>
      <c r="C441" s="83" t="s">
        <v>264</v>
      </c>
      <c r="D441" s="83" t="s">
        <v>602</v>
      </c>
      <c r="E441" s="83"/>
      <c r="F441" s="82">
        <f>F442</f>
        <v>1200</v>
      </c>
      <c r="G441" s="82">
        <f t="shared" si="73"/>
        <v>1200</v>
      </c>
      <c r="H441" s="160">
        <f t="shared" si="73"/>
        <v>1200</v>
      </c>
      <c r="I441" s="32">
        <f t="shared" si="66"/>
        <v>0</v>
      </c>
      <c r="J441" s="32">
        <f t="shared" si="67"/>
        <v>0</v>
      </c>
    </row>
    <row r="442" spans="1:10" ht="37.5">
      <c r="A442" s="86" t="s">
        <v>324</v>
      </c>
      <c r="B442" s="83" t="s">
        <v>617</v>
      </c>
      <c r="C442" s="83" t="s">
        <v>264</v>
      </c>
      <c r="D442" s="83" t="s">
        <v>602</v>
      </c>
      <c r="E442" s="83" t="s">
        <v>325</v>
      </c>
      <c r="F442" s="82">
        <f>'Прил 6'!G545</f>
        <v>1200</v>
      </c>
      <c r="G442" s="82">
        <f>'Прил 6'!H545</f>
        <v>1200</v>
      </c>
      <c r="H442" s="160">
        <f>'Прил 6'!I545</f>
        <v>1200</v>
      </c>
      <c r="I442" s="32">
        <f t="shared" si="66"/>
        <v>0</v>
      </c>
      <c r="J442" s="32">
        <f t="shared" si="67"/>
        <v>0</v>
      </c>
    </row>
    <row r="443" spans="1:10" ht="56.25">
      <c r="A443" s="86" t="s">
        <v>650</v>
      </c>
      <c r="B443" s="83" t="s">
        <v>617</v>
      </c>
      <c r="C443" s="83" t="s">
        <v>264</v>
      </c>
      <c r="D443" s="83" t="s">
        <v>605</v>
      </c>
      <c r="E443" s="83"/>
      <c r="F443" s="82">
        <f>F444</f>
        <v>600</v>
      </c>
      <c r="G443" s="82">
        <f t="shared" ref="G443:H445" si="74">G444</f>
        <v>150</v>
      </c>
      <c r="H443" s="160">
        <f t="shared" si="74"/>
        <v>0</v>
      </c>
      <c r="I443" s="32">
        <f t="shared" si="66"/>
        <v>-450</v>
      </c>
      <c r="J443" s="32">
        <f t="shared" si="67"/>
        <v>-150</v>
      </c>
    </row>
    <row r="444" spans="1:10" ht="37.5">
      <c r="A444" s="86" t="s">
        <v>580</v>
      </c>
      <c r="B444" s="83" t="s">
        <v>617</v>
      </c>
      <c r="C444" s="83" t="s">
        <v>264</v>
      </c>
      <c r="D444" s="83" t="s">
        <v>610</v>
      </c>
      <c r="E444" s="83"/>
      <c r="F444" s="82">
        <f>F445</f>
        <v>600</v>
      </c>
      <c r="G444" s="82">
        <f t="shared" si="74"/>
        <v>150</v>
      </c>
      <c r="H444" s="160">
        <f t="shared" si="74"/>
        <v>0</v>
      </c>
      <c r="I444" s="32">
        <f t="shared" si="66"/>
        <v>-450</v>
      </c>
      <c r="J444" s="32">
        <f t="shared" si="67"/>
        <v>-150</v>
      </c>
    </row>
    <row r="445" spans="1:10" ht="37.5">
      <c r="A445" s="86" t="s">
        <v>237</v>
      </c>
      <c r="B445" s="83" t="s">
        <v>617</v>
      </c>
      <c r="C445" s="83" t="s">
        <v>264</v>
      </c>
      <c r="D445" s="83" t="s">
        <v>611</v>
      </c>
      <c r="E445" s="83"/>
      <c r="F445" s="82">
        <f>F446</f>
        <v>600</v>
      </c>
      <c r="G445" s="82">
        <f t="shared" si="74"/>
        <v>150</v>
      </c>
      <c r="H445" s="160">
        <f t="shared" si="74"/>
        <v>0</v>
      </c>
      <c r="I445" s="32">
        <f t="shared" ref="I445:I506" si="75">G445-F445</f>
        <v>-450</v>
      </c>
      <c r="J445" s="32">
        <f t="shared" ref="J445:J506" si="76">H445-G445</f>
        <v>-150</v>
      </c>
    </row>
    <row r="446" spans="1:10" ht="75">
      <c r="A446" s="86" t="s">
        <v>239</v>
      </c>
      <c r="B446" s="83" t="s">
        <v>617</v>
      </c>
      <c r="C446" s="83" t="s">
        <v>264</v>
      </c>
      <c r="D446" s="83" t="s">
        <v>611</v>
      </c>
      <c r="E446" s="83" t="s">
        <v>247</v>
      </c>
      <c r="F446" s="82">
        <f>'Прил 6'!G549</f>
        <v>600</v>
      </c>
      <c r="G446" s="82">
        <f>'Прил 6'!H549</f>
        <v>150</v>
      </c>
      <c r="H446" s="160">
        <f>'Прил 6'!I549</f>
        <v>0</v>
      </c>
      <c r="I446" s="32">
        <f t="shared" si="75"/>
        <v>-450</v>
      </c>
      <c r="J446" s="32">
        <f t="shared" si="76"/>
        <v>-150</v>
      </c>
    </row>
    <row r="447" spans="1:10" ht="37.5">
      <c r="A447" s="164" t="s">
        <v>317</v>
      </c>
      <c r="B447" s="83" t="s">
        <v>617</v>
      </c>
      <c r="C447" s="83" t="s">
        <v>264</v>
      </c>
      <c r="D447" s="83" t="s">
        <v>318</v>
      </c>
      <c r="E447" s="83"/>
      <c r="F447" s="82">
        <f>F448+F452</f>
        <v>21377577</v>
      </c>
      <c r="G447" s="82">
        <f>G448+G452</f>
        <v>21377577</v>
      </c>
      <c r="H447" s="160">
        <f>H448+H452</f>
        <v>21377577</v>
      </c>
      <c r="I447" s="32">
        <f t="shared" si="75"/>
        <v>0</v>
      </c>
      <c r="J447" s="32">
        <f t="shared" si="76"/>
        <v>0</v>
      </c>
    </row>
    <row r="448" spans="1:10" ht="37.5">
      <c r="A448" s="86" t="s">
        <v>328</v>
      </c>
      <c r="B448" s="83" t="s">
        <v>617</v>
      </c>
      <c r="C448" s="83" t="s">
        <v>264</v>
      </c>
      <c r="D448" s="83" t="s">
        <v>329</v>
      </c>
      <c r="E448" s="83"/>
      <c r="F448" s="82">
        <f>F449</f>
        <v>3168359</v>
      </c>
      <c r="G448" s="82">
        <f t="shared" ref="G448:H450" si="77">G449</f>
        <v>3168359</v>
      </c>
      <c r="H448" s="160">
        <f t="shared" si="77"/>
        <v>3168359</v>
      </c>
      <c r="I448" s="32">
        <f t="shared" si="75"/>
        <v>0</v>
      </c>
      <c r="J448" s="32">
        <f t="shared" si="76"/>
        <v>0</v>
      </c>
    </row>
    <row r="449" spans="1:10" ht="56.25">
      <c r="A449" s="86" t="s">
        <v>651</v>
      </c>
      <c r="B449" s="83" t="s">
        <v>617</v>
      </c>
      <c r="C449" s="83" t="s">
        <v>264</v>
      </c>
      <c r="D449" s="83" t="s">
        <v>652</v>
      </c>
      <c r="E449" s="83"/>
      <c r="F449" s="82">
        <f>F450</f>
        <v>3168359</v>
      </c>
      <c r="G449" s="82">
        <f t="shared" si="77"/>
        <v>3168359</v>
      </c>
      <c r="H449" s="160">
        <f t="shared" si="77"/>
        <v>3168359</v>
      </c>
      <c r="I449" s="32">
        <f t="shared" si="75"/>
        <v>0</v>
      </c>
      <c r="J449" s="32">
        <f t="shared" si="76"/>
        <v>0</v>
      </c>
    </row>
    <row r="450" spans="1:10" ht="18.75">
      <c r="A450" s="86" t="s">
        <v>653</v>
      </c>
      <c r="B450" s="83" t="s">
        <v>617</v>
      </c>
      <c r="C450" s="83" t="s">
        <v>264</v>
      </c>
      <c r="D450" s="83" t="s">
        <v>654</v>
      </c>
      <c r="E450" s="83"/>
      <c r="F450" s="82">
        <f>F451</f>
        <v>3168359</v>
      </c>
      <c r="G450" s="82">
        <f t="shared" si="77"/>
        <v>3168359</v>
      </c>
      <c r="H450" s="160">
        <f t="shared" si="77"/>
        <v>3168359</v>
      </c>
      <c r="I450" s="32">
        <f t="shared" si="75"/>
        <v>0</v>
      </c>
      <c r="J450" s="32">
        <f t="shared" si="76"/>
        <v>0</v>
      </c>
    </row>
    <row r="451" spans="1:10" ht="18.75">
      <c r="A451" s="172" t="s">
        <v>570</v>
      </c>
      <c r="B451" s="83" t="s">
        <v>617</v>
      </c>
      <c r="C451" s="83" t="s">
        <v>264</v>
      </c>
      <c r="D451" s="83" t="s">
        <v>654</v>
      </c>
      <c r="E451" s="83" t="s">
        <v>571</v>
      </c>
      <c r="F451" s="82">
        <f>'Прил 6'!G261</f>
        <v>3168359</v>
      </c>
      <c r="G451" s="82">
        <f>'Прил 6'!H261</f>
        <v>3168359</v>
      </c>
      <c r="H451" s="160">
        <f>'Прил 6'!I261</f>
        <v>3168359</v>
      </c>
      <c r="I451" s="32">
        <f t="shared" si="75"/>
        <v>0</v>
      </c>
      <c r="J451" s="32">
        <f t="shared" si="76"/>
        <v>0</v>
      </c>
    </row>
    <row r="452" spans="1:10" ht="39.4" customHeight="1">
      <c r="A452" s="164" t="s">
        <v>334</v>
      </c>
      <c r="B452" s="83">
        <v>10</v>
      </c>
      <c r="C452" s="83" t="s">
        <v>264</v>
      </c>
      <c r="D452" s="83" t="s">
        <v>335</v>
      </c>
      <c r="E452" s="83"/>
      <c r="F452" s="82">
        <f>F453+F456</f>
        <v>18209218</v>
      </c>
      <c r="G452" s="82">
        <f>G453+G456</f>
        <v>18209218</v>
      </c>
      <c r="H452" s="160">
        <f>H453+H456</f>
        <v>18209218</v>
      </c>
      <c r="I452" s="32">
        <f t="shared" si="75"/>
        <v>0</v>
      </c>
      <c r="J452" s="32">
        <f t="shared" si="76"/>
        <v>0</v>
      </c>
    </row>
    <row r="453" spans="1:10" ht="57.6" customHeight="1">
      <c r="A453" s="86" t="s">
        <v>655</v>
      </c>
      <c r="B453" s="83">
        <v>10</v>
      </c>
      <c r="C453" s="83" t="s">
        <v>264</v>
      </c>
      <c r="D453" s="83" t="s">
        <v>656</v>
      </c>
      <c r="E453" s="83"/>
      <c r="F453" s="82">
        <f t="shared" ref="F453:H454" si="78">F454</f>
        <v>18209218</v>
      </c>
      <c r="G453" s="82">
        <f t="shared" si="78"/>
        <v>18209218</v>
      </c>
      <c r="H453" s="160">
        <f t="shared" si="78"/>
        <v>18209218</v>
      </c>
      <c r="I453" s="32">
        <f t="shared" si="75"/>
        <v>0</v>
      </c>
      <c r="J453" s="32">
        <f t="shared" si="76"/>
        <v>0</v>
      </c>
    </row>
    <row r="454" spans="1:10" ht="33" customHeight="1">
      <c r="A454" s="171" t="s">
        <v>657</v>
      </c>
      <c r="B454" s="83">
        <v>10</v>
      </c>
      <c r="C454" s="83" t="s">
        <v>264</v>
      </c>
      <c r="D454" s="83" t="s">
        <v>658</v>
      </c>
      <c r="E454" s="83"/>
      <c r="F454" s="82">
        <f t="shared" si="78"/>
        <v>18209218</v>
      </c>
      <c r="G454" s="82">
        <f t="shared" si="78"/>
        <v>18209218</v>
      </c>
      <c r="H454" s="160">
        <f t="shared" si="78"/>
        <v>18209218</v>
      </c>
      <c r="I454" s="32">
        <f t="shared" si="75"/>
        <v>0</v>
      </c>
      <c r="J454" s="32">
        <f t="shared" si="76"/>
        <v>0</v>
      </c>
    </row>
    <row r="455" spans="1:10" ht="18.75">
      <c r="A455" s="172" t="s">
        <v>570</v>
      </c>
      <c r="B455" s="83">
        <v>10</v>
      </c>
      <c r="C455" s="83" t="s">
        <v>264</v>
      </c>
      <c r="D455" s="83" t="s">
        <v>658</v>
      </c>
      <c r="E455" s="83" t="s">
        <v>571</v>
      </c>
      <c r="F455" s="82">
        <f>'Прил 6'!G294</f>
        <v>18209218</v>
      </c>
      <c r="G455" s="82">
        <f>'Прил 6'!H294</f>
        <v>18209218</v>
      </c>
      <c r="H455" s="160">
        <f>'Прил 6'!I294</f>
        <v>18209218</v>
      </c>
      <c r="I455" s="32">
        <f t="shared" si="75"/>
        <v>0</v>
      </c>
      <c r="J455" s="32">
        <f t="shared" si="76"/>
        <v>0</v>
      </c>
    </row>
    <row r="456" spans="1:10" ht="56.25">
      <c r="A456" s="199" t="s">
        <v>742</v>
      </c>
      <c r="B456" s="83">
        <v>10</v>
      </c>
      <c r="C456" s="83" t="s">
        <v>264</v>
      </c>
      <c r="D456" s="83" t="s">
        <v>730</v>
      </c>
      <c r="E456" s="83"/>
      <c r="F456" s="82">
        <f>F457+F461+F459</f>
        <v>0</v>
      </c>
      <c r="G456" s="82">
        <f>G457+G461</f>
        <v>0</v>
      </c>
      <c r="H456" s="160">
        <f>H457+H461</f>
        <v>0</v>
      </c>
      <c r="I456" s="32"/>
      <c r="J456" s="32"/>
    </row>
    <row r="457" spans="1:10" ht="37.5">
      <c r="A457" s="171" t="s">
        <v>733</v>
      </c>
      <c r="B457" s="83">
        <v>10</v>
      </c>
      <c r="C457" s="83" t="s">
        <v>264</v>
      </c>
      <c r="D457" s="83" t="s">
        <v>731</v>
      </c>
      <c r="E457" s="83"/>
      <c r="F457" s="82">
        <f>F458</f>
        <v>0</v>
      </c>
      <c r="G457" s="82">
        <f>G458</f>
        <v>0</v>
      </c>
      <c r="H457" s="160">
        <f>H458</f>
        <v>0</v>
      </c>
      <c r="I457" s="32"/>
      <c r="J457" s="32"/>
    </row>
    <row r="458" spans="1:10" ht="18.75">
      <c r="A458" s="172" t="s">
        <v>570</v>
      </c>
      <c r="B458" s="83">
        <v>10</v>
      </c>
      <c r="C458" s="83" t="s">
        <v>264</v>
      </c>
      <c r="D458" s="83" t="s">
        <v>731</v>
      </c>
      <c r="E458" s="83" t="s">
        <v>571</v>
      </c>
      <c r="F458" s="82">
        <f>'Прил 6'!G265</f>
        <v>0</v>
      </c>
      <c r="G458" s="82">
        <f>'Прил 6'!H263</f>
        <v>0</v>
      </c>
      <c r="H458" s="160">
        <f>'Прил 6'!I263</f>
        <v>0</v>
      </c>
      <c r="I458" s="32"/>
      <c r="J458" s="32"/>
    </row>
    <row r="459" spans="1:10" ht="56.25">
      <c r="A459" s="171" t="s">
        <v>798</v>
      </c>
      <c r="B459" s="83" t="s">
        <v>617</v>
      </c>
      <c r="C459" s="83" t="s">
        <v>264</v>
      </c>
      <c r="D459" s="83" t="s">
        <v>799</v>
      </c>
      <c r="E459" s="83"/>
      <c r="F459" s="82">
        <f>F460</f>
        <v>0</v>
      </c>
      <c r="G459" s="82"/>
      <c r="H459" s="160"/>
      <c r="I459" s="32"/>
      <c r="J459" s="32"/>
    </row>
    <row r="460" spans="1:10" ht="18.75">
      <c r="A460" s="172" t="s">
        <v>570</v>
      </c>
      <c r="B460" s="83" t="s">
        <v>617</v>
      </c>
      <c r="C460" s="83" t="s">
        <v>264</v>
      </c>
      <c r="D460" s="83" t="s">
        <v>799</v>
      </c>
      <c r="E460" s="83" t="s">
        <v>571</v>
      </c>
      <c r="F460" s="82">
        <f>'Прил 6'!G267</f>
        <v>0</v>
      </c>
      <c r="G460" s="82"/>
      <c r="H460" s="160"/>
      <c r="I460" s="32"/>
      <c r="J460" s="32"/>
    </row>
    <row r="461" spans="1:10" ht="37.5">
      <c r="A461" s="171" t="s">
        <v>734</v>
      </c>
      <c r="B461" s="83">
        <v>10</v>
      </c>
      <c r="C461" s="83" t="s">
        <v>264</v>
      </c>
      <c r="D461" s="83" t="s">
        <v>732</v>
      </c>
      <c r="E461" s="83"/>
      <c r="F461" s="82">
        <f>F462</f>
        <v>0</v>
      </c>
      <c r="G461" s="82">
        <f>G462</f>
        <v>0</v>
      </c>
      <c r="H461" s="160">
        <f>H462</f>
        <v>0</v>
      </c>
      <c r="I461" s="32"/>
      <c r="J461" s="32"/>
    </row>
    <row r="462" spans="1:10" ht="37.5">
      <c r="A462" s="86" t="s">
        <v>275</v>
      </c>
      <c r="B462" s="83">
        <v>10</v>
      </c>
      <c r="C462" s="83" t="s">
        <v>264</v>
      </c>
      <c r="D462" s="83" t="s">
        <v>732</v>
      </c>
      <c r="E462" s="83" t="s">
        <v>306</v>
      </c>
      <c r="F462" s="82">
        <f>'Прил 6'!G269</f>
        <v>0</v>
      </c>
      <c r="G462" s="82">
        <f>'Прил 6'!H269</f>
        <v>0</v>
      </c>
      <c r="H462" s="160">
        <f>'Прил 6'!I269</f>
        <v>0</v>
      </c>
      <c r="I462" s="32"/>
      <c r="J462" s="32"/>
    </row>
    <row r="463" spans="1:10" ht="37.5">
      <c r="A463" s="86" t="s">
        <v>471</v>
      </c>
      <c r="B463" s="83" t="s">
        <v>617</v>
      </c>
      <c r="C463" s="83" t="s">
        <v>264</v>
      </c>
      <c r="D463" s="83" t="s">
        <v>472</v>
      </c>
      <c r="E463" s="83"/>
      <c r="F463" s="82">
        <f>F464+F468+F472</f>
        <v>4113462</v>
      </c>
      <c r="G463" s="82">
        <f>G464+G468+G472</f>
        <v>5015627</v>
      </c>
      <c r="H463" s="160">
        <f>H464+H468+H472</f>
        <v>5015627</v>
      </c>
      <c r="I463" s="32">
        <f t="shared" si="75"/>
        <v>902165</v>
      </c>
      <c r="J463" s="32">
        <f t="shared" si="76"/>
        <v>0</v>
      </c>
    </row>
    <row r="464" spans="1:10" ht="37.5">
      <c r="A464" s="86" t="s">
        <v>573</v>
      </c>
      <c r="B464" s="83" t="s">
        <v>617</v>
      </c>
      <c r="C464" s="83" t="s">
        <v>264</v>
      </c>
      <c r="D464" s="83" t="s">
        <v>574</v>
      </c>
      <c r="E464" s="83"/>
      <c r="F464" s="82">
        <f>F465</f>
        <v>1200</v>
      </c>
      <c r="G464" s="82">
        <f t="shared" ref="G464:H466" si="79">G465</f>
        <v>1200</v>
      </c>
      <c r="H464" s="160">
        <f t="shared" si="79"/>
        <v>1200</v>
      </c>
      <c r="I464" s="32">
        <f t="shared" si="75"/>
        <v>0</v>
      </c>
      <c r="J464" s="32">
        <f t="shared" si="76"/>
        <v>0</v>
      </c>
    </row>
    <row r="465" spans="1:10" ht="37.5">
      <c r="A465" s="86" t="s">
        <v>575</v>
      </c>
      <c r="B465" s="83" t="s">
        <v>617</v>
      </c>
      <c r="C465" s="83" t="s">
        <v>264</v>
      </c>
      <c r="D465" s="83" t="s">
        <v>576</v>
      </c>
      <c r="E465" s="83"/>
      <c r="F465" s="82">
        <f>F466</f>
        <v>1200</v>
      </c>
      <c r="G465" s="82">
        <f t="shared" si="79"/>
        <v>1200</v>
      </c>
      <c r="H465" s="160">
        <f t="shared" si="79"/>
        <v>1200</v>
      </c>
      <c r="I465" s="32">
        <f t="shared" si="75"/>
        <v>0</v>
      </c>
      <c r="J465" s="32">
        <f t="shared" si="76"/>
        <v>0</v>
      </c>
    </row>
    <row r="466" spans="1:10" ht="37.5">
      <c r="A466" s="86" t="s">
        <v>388</v>
      </c>
      <c r="B466" s="83" t="s">
        <v>617</v>
      </c>
      <c r="C466" s="83" t="s">
        <v>264</v>
      </c>
      <c r="D466" s="83" t="s">
        <v>579</v>
      </c>
      <c r="E466" s="83"/>
      <c r="F466" s="82">
        <f>F467</f>
        <v>1200</v>
      </c>
      <c r="G466" s="82">
        <f t="shared" si="79"/>
        <v>1200</v>
      </c>
      <c r="H466" s="160">
        <f t="shared" si="79"/>
        <v>1200</v>
      </c>
      <c r="I466" s="32">
        <f t="shared" si="75"/>
        <v>0</v>
      </c>
      <c r="J466" s="32">
        <f t="shared" si="76"/>
        <v>0</v>
      </c>
    </row>
    <row r="467" spans="1:10" ht="75">
      <c r="A467" s="86" t="s">
        <v>239</v>
      </c>
      <c r="B467" s="83" t="s">
        <v>617</v>
      </c>
      <c r="C467" s="83" t="s">
        <v>264</v>
      </c>
      <c r="D467" s="83" t="s">
        <v>579</v>
      </c>
      <c r="E467" s="83" t="s">
        <v>247</v>
      </c>
      <c r="F467" s="82">
        <f>'Прил 6'!G476</f>
        <v>1200</v>
      </c>
      <c r="G467" s="82">
        <f>'Прил 6'!H476</f>
        <v>1200</v>
      </c>
      <c r="H467" s="160">
        <f>'Прил 6'!I476</f>
        <v>1200</v>
      </c>
      <c r="I467" s="32">
        <f t="shared" si="75"/>
        <v>0</v>
      </c>
      <c r="J467" s="32">
        <f t="shared" si="76"/>
        <v>0</v>
      </c>
    </row>
    <row r="468" spans="1:10" ht="18.75">
      <c r="A468" s="86" t="s">
        <v>473</v>
      </c>
      <c r="B468" s="83" t="s">
        <v>617</v>
      </c>
      <c r="C468" s="83" t="s">
        <v>264</v>
      </c>
      <c r="D468" s="83" t="s">
        <v>474</v>
      </c>
      <c r="E468" s="83"/>
      <c r="F468" s="82">
        <f>F469</f>
        <v>4109862</v>
      </c>
      <c r="G468" s="82">
        <f>G469</f>
        <v>5012027</v>
      </c>
      <c r="H468" s="160">
        <f>H469</f>
        <v>5012027</v>
      </c>
      <c r="I468" s="32">
        <f t="shared" si="75"/>
        <v>902165</v>
      </c>
      <c r="J468" s="32">
        <f t="shared" si="76"/>
        <v>0</v>
      </c>
    </row>
    <row r="469" spans="1:10" ht="37.5">
      <c r="A469" s="164" t="s">
        <v>659</v>
      </c>
      <c r="B469" s="83" t="s">
        <v>617</v>
      </c>
      <c r="C469" s="83" t="s">
        <v>264</v>
      </c>
      <c r="D469" s="83" t="s">
        <v>476</v>
      </c>
      <c r="E469" s="83"/>
      <c r="F469" s="82">
        <f t="shared" ref="F469:H470" si="80">F470</f>
        <v>4109862</v>
      </c>
      <c r="G469" s="82">
        <f t="shared" si="80"/>
        <v>5012027</v>
      </c>
      <c r="H469" s="160">
        <f t="shared" si="80"/>
        <v>5012027</v>
      </c>
      <c r="I469" s="32">
        <f t="shared" si="75"/>
        <v>902165</v>
      </c>
      <c r="J469" s="32">
        <f t="shared" si="76"/>
        <v>0</v>
      </c>
    </row>
    <row r="470" spans="1:10" ht="18.75">
      <c r="A470" s="86" t="s">
        <v>660</v>
      </c>
      <c r="B470" s="83" t="s">
        <v>617</v>
      </c>
      <c r="C470" s="83" t="s">
        <v>264</v>
      </c>
      <c r="D470" s="83" t="s">
        <v>661</v>
      </c>
      <c r="E470" s="85"/>
      <c r="F470" s="82">
        <f t="shared" si="80"/>
        <v>4109862</v>
      </c>
      <c r="G470" s="82">
        <f t="shared" si="80"/>
        <v>5012027</v>
      </c>
      <c r="H470" s="160">
        <f t="shared" si="80"/>
        <v>5012027</v>
      </c>
      <c r="I470" s="32">
        <f t="shared" si="75"/>
        <v>902165</v>
      </c>
      <c r="J470" s="32">
        <f t="shared" si="76"/>
        <v>0</v>
      </c>
    </row>
    <row r="471" spans="1:10" ht="18.75">
      <c r="A471" s="172" t="s">
        <v>570</v>
      </c>
      <c r="B471" s="83" t="s">
        <v>617</v>
      </c>
      <c r="C471" s="83" t="s">
        <v>264</v>
      </c>
      <c r="D471" s="83" t="s">
        <v>661</v>
      </c>
      <c r="E471" s="83" t="s">
        <v>571</v>
      </c>
      <c r="F471" s="82">
        <f>'Прил 6'!G480</f>
        <v>4109862</v>
      </c>
      <c r="G471" s="82">
        <f>'Прил 6'!H480</f>
        <v>5012027</v>
      </c>
      <c r="H471" s="160">
        <f>'Прил 6'!I480</f>
        <v>5012027</v>
      </c>
      <c r="I471" s="32">
        <f t="shared" si="75"/>
        <v>902165</v>
      </c>
      <c r="J471" s="32">
        <f t="shared" si="76"/>
        <v>0</v>
      </c>
    </row>
    <row r="472" spans="1:10" ht="37.5">
      <c r="A472" s="86" t="s">
        <v>543</v>
      </c>
      <c r="B472" s="83" t="s">
        <v>617</v>
      </c>
      <c r="C472" s="83" t="s">
        <v>264</v>
      </c>
      <c r="D472" s="83" t="s">
        <v>544</v>
      </c>
      <c r="E472" s="83"/>
      <c r="F472" s="82">
        <f>F473</f>
        <v>2400</v>
      </c>
      <c r="G472" s="82">
        <f t="shared" ref="G472:H474" si="81">G473</f>
        <v>2400</v>
      </c>
      <c r="H472" s="160">
        <f t="shared" si="81"/>
        <v>2400</v>
      </c>
      <c r="I472" s="32">
        <f t="shared" si="75"/>
        <v>0</v>
      </c>
      <c r="J472" s="32">
        <f t="shared" si="76"/>
        <v>0</v>
      </c>
    </row>
    <row r="473" spans="1:10" ht="37.5">
      <c r="A473" s="164" t="s">
        <v>545</v>
      </c>
      <c r="B473" s="83" t="s">
        <v>617</v>
      </c>
      <c r="C473" s="83" t="s">
        <v>264</v>
      </c>
      <c r="D473" s="83" t="s">
        <v>546</v>
      </c>
      <c r="E473" s="83"/>
      <c r="F473" s="82">
        <f>F474</f>
        <v>2400</v>
      </c>
      <c r="G473" s="82">
        <f t="shared" si="81"/>
        <v>2400</v>
      </c>
      <c r="H473" s="160">
        <f t="shared" si="81"/>
        <v>2400</v>
      </c>
      <c r="I473" s="32">
        <f t="shared" si="75"/>
        <v>0</v>
      </c>
      <c r="J473" s="32">
        <f t="shared" si="76"/>
        <v>0</v>
      </c>
    </row>
    <row r="474" spans="1:10" ht="37.5">
      <c r="A474" s="86" t="s">
        <v>388</v>
      </c>
      <c r="B474" s="83" t="s">
        <v>617</v>
      </c>
      <c r="C474" s="83" t="s">
        <v>264</v>
      </c>
      <c r="D474" s="83" t="s">
        <v>547</v>
      </c>
      <c r="E474" s="83"/>
      <c r="F474" s="82">
        <f>F475</f>
        <v>2400</v>
      </c>
      <c r="G474" s="82">
        <f t="shared" si="81"/>
        <v>2400</v>
      </c>
      <c r="H474" s="160">
        <f t="shared" si="81"/>
        <v>2400</v>
      </c>
      <c r="I474" s="32">
        <f t="shared" si="75"/>
        <v>0</v>
      </c>
      <c r="J474" s="32">
        <f t="shared" si="76"/>
        <v>0</v>
      </c>
    </row>
    <row r="475" spans="1:10" ht="37.5">
      <c r="A475" s="86" t="s">
        <v>324</v>
      </c>
      <c r="B475" s="83" t="s">
        <v>617</v>
      </c>
      <c r="C475" s="83" t="s">
        <v>264</v>
      </c>
      <c r="D475" s="83" t="s">
        <v>547</v>
      </c>
      <c r="E475" s="83" t="s">
        <v>325</v>
      </c>
      <c r="F475" s="82">
        <f>'Прил 6'!G554</f>
        <v>2400</v>
      </c>
      <c r="G475" s="82">
        <f>'Прил 6'!H554</f>
        <v>2400</v>
      </c>
      <c r="H475" s="160">
        <f>'Прил 6'!I554</f>
        <v>2400</v>
      </c>
      <c r="I475" s="32">
        <f t="shared" si="75"/>
        <v>0</v>
      </c>
      <c r="J475" s="32">
        <f t="shared" si="76"/>
        <v>0</v>
      </c>
    </row>
    <row r="476" spans="1:10" ht="56.25">
      <c r="A476" s="86" t="s">
        <v>429</v>
      </c>
      <c r="B476" s="83" t="s">
        <v>617</v>
      </c>
      <c r="C476" s="83" t="s">
        <v>264</v>
      </c>
      <c r="D476" s="83" t="s">
        <v>431</v>
      </c>
      <c r="E476" s="83"/>
      <c r="F476" s="82">
        <f>F477</f>
        <v>1800000</v>
      </c>
      <c r="G476" s="82">
        <f t="shared" ref="G476:H479" si="82">G477</f>
        <v>1800000</v>
      </c>
      <c r="H476" s="160">
        <f t="shared" si="82"/>
        <v>1800000</v>
      </c>
      <c r="I476" s="32"/>
      <c r="J476" s="32"/>
    </row>
    <row r="477" spans="1:10" ht="37.5">
      <c r="A477" s="166" t="s">
        <v>432</v>
      </c>
      <c r="B477" s="83" t="s">
        <v>617</v>
      </c>
      <c r="C477" s="83" t="s">
        <v>264</v>
      </c>
      <c r="D477" s="83" t="s">
        <v>433</v>
      </c>
      <c r="E477" s="83"/>
      <c r="F477" s="82">
        <f>F478</f>
        <v>1800000</v>
      </c>
      <c r="G477" s="82">
        <f t="shared" si="82"/>
        <v>1800000</v>
      </c>
      <c r="H477" s="160">
        <f t="shared" si="82"/>
        <v>1800000</v>
      </c>
      <c r="I477" s="32"/>
      <c r="J477" s="32"/>
    </row>
    <row r="478" spans="1:10" ht="37.5">
      <c r="A478" s="166" t="s">
        <v>645</v>
      </c>
      <c r="B478" s="83" t="s">
        <v>617</v>
      </c>
      <c r="C478" s="83" t="s">
        <v>264</v>
      </c>
      <c r="D478" s="149" t="s">
        <v>646</v>
      </c>
      <c r="E478" s="83"/>
      <c r="F478" s="82">
        <f>F479</f>
        <v>1800000</v>
      </c>
      <c r="G478" s="82">
        <f t="shared" si="82"/>
        <v>1800000</v>
      </c>
      <c r="H478" s="160">
        <f t="shared" si="82"/>
        <v>1800000</v>
      </c>
      <c r="I478" s="32"/>
      <c r="J478" s="32"/>
    </row>
    <row r="479" spans="1:10" ht="18.75">
      <c r="A479" s="171" t="s">
        <v>647</v>
      </c>
      <c r="B479" s="83" t="s">
        <v>617</v>
      </c>
      <c r="C479" s="83" t="s">
        <v>264</v>
      </c>
      <c r="D479" s="149" t="s">
        <v>648</v>
      </c>
      <c r="E479" s="83"/>
      <c r="F479" s="82">
        <f>F480</f>
        <v>1800000</v>
      </c>
      <c r="G479" s="82">
        <f t="shared" si="82"/>
        <v>1800000</v>
      </c>
      <c r="H479" s="160">
        <f t="shared" si="82"/>
        <v>1800000</v>
      </c>
      <c r="I479" s="32"/>
      <c r="J479" s="32"/>
    </row>
    <row r="480" spans="1:10" ht="18.75">
      <c r="A480" s="171" t="s">
        <v>570</v>
      </c>
      <c r="B480" s="83" t="s">
        <v>617</v>
      </c>
      <c r="C480" s="83" t="s">
        <v>264</v>
      </c>
      <c r="D480" s="149" t="s">
        <v>648</v>
      </c>
      <c r="E480" s="83" t="s">
        <v>571</v>
      </c>
      <c r="F480" s="82">
        <f>'Прил 6'!G192</f>
        <v>1800000</v>
      </c>
      <c r="G480" s="82">
        <f>'Прил 6'!H192</f>
        <v>1800000</v>
      </c>
      <c r="H480" s="160">
        <f>'Прил 6'!I192</f>
        <v>1800000</v>
      </c>
      <c r="I480" s="32"/>
      <c r="J480" s="32"/>
    </row>
    <row r="481" spans="1:10" ht="41.65" customHeight="1">
      <c r="A481" s="86" t="s">
        <v>384</v>
      </c>
      <c r="B481" s="83" t="s">
        <v>617</v>
      </c>
      <c r="C481" s="83" t="s">
        <v>264</v>
      </c>
      <c r="D481" s="83" t="s">
        <v>385</v>
      </c>
      <c r="E481" s="83"/>
      <c r="F481" s="82">
        <f>F482</f>
        <v>1800</v>
      </c>
      <c r="G481" s="82">
        <f t="shared" ref="G481:H483" si="83">G482</f>
        <v>1800</v>
      </c>
      <c r="H481" s="160">
        <f t="shared" si="83"/>
        <v>1800</v>
      </c>
      <c r="I481" s="32">
        <f t="shared" si="75"/>
        <v>0</v>
      </c>
      <c r="J481" s="32">
        <f t="shared" si="76"/>
        <v>0</v>
      </c>
    </row>
    <row r="482" spans="1:10" ht="45.75" customHeight="1">
      <c r="A482" s="86" t="s">
        <v>386</v>
      </c>
      <c r="B482" s="83" t="s">
        <v>617</v>
      </c>
      <c r="C482" s="83" t="s">
        <v>264</v>
      </c>
      <c r="D482" s="83" t="s">
        <v>387</v>
      </c>
      <c r="E482" s="83"/>
      <c r="F482" s="82">
        <f>F483</f>
        <v>1800</v>
      </c>
      <c r="G482" s="82">
        <f t="shared" si="83"/>
        <v>1800</v>
      </c>
      <c r="H482" s="160">
        <f t="shared" si="83"/>
        <v>1800</v>
      </c>
      <c r="I482" s="32">
        <f t="shared" si="75"/>
        <v>0</v>
      </c>
      <c r="J482" s="32">
        <f t="shared" si="76"/>
        <v>0</v>
      </c>
    </row>
    <row r="483" spans="1:10" ht="43.7" customHeight="1">
      <c r="A483" s="86" t="s">
        <v>388</v>
      </c>
      <c r="B483" s="83" t="s">
        <v>617</v>
      </c>
      <c r="C483" s="83" t="s">
        <v>264</v>
      </c>
      <c r="D483" s="83" t="s">
        <v>389</v>
      </c>
      <c r="E483" s="83"/>
      <c r="F483" s="82">
        <f>F484</f>
        <v>1800</v>
      </c>
      <c r="G483" s="82">
        <f t="shared" si="83"/>
        <v>1800</v>
      </c>
      <c r="H483" s="160">
        <f t="shared" si="83"/>
        <v>1800</v>
      </c>
      <c r="I483" s="32">
        <f t="shared" si="75"/>
        <v>0</v>
      </c>
      <c r="J483" s="32">
        <f t="shared" si="76"/>
        <v>0</v>
      </c>
    </row>
    <row r="484" spans="1:10" ht="62.85" customHeight="1">
      <c r="A484" s="86" t="s">
        <v>239</v>
      </c>
      <c r="B484" s="83" t="s">
        <v>617</v>
      </c>
      <c r="C484" s="83" t="s">
        <v>264</v>
      </c>
      <c r="D484" s="83" t="s">
        <v>389</v>
      </c>
      <c r="E484" s="83" t="s">
        <v>247</v>
      </c>
      <c r="F484" s="82">
        <f>'Прил 6'!G196</f>
        <v>1800</v>
      </c>
      <c r="G484" s="82">
        <f>'Прил 6'!H196</f>
        <v>1800</v>
      </c>
      <c r="H484" s="160">
        <f>'Прил 6'!I196</f>
        <v>1800</v>
      </c>
      <c r="I484" s="32">
        <f t="shared" si="75"/>
        <v>0</v>
      </c>
      <c r="J484" s="32">
        <f t="shared" si="76"/>
        <v>0</v>
      </c>
    </row>
    <row r="485" spans="1:10" ht="18.75">
      <c r="A485" s="162" t="s">
        <v>662</v>
      </c>
      <c r="B485" s="85">
        <v>10</v>
      </c>
      <c r="C485" s="85" t="s">
        <v>298</v>
      </c>
      <c r="D485" s="85"/>
      <c r="E485" s="85"/>
      <c r="F485" s="81">
        <f>F486</f>
        <v>4587000</v>
      </c>
      <c r="G485" s="81">
        <f t="shared" ref="G485:H487" si="84">G486</f>
        <v>3363800</v>
      </c>
      <c r="H485" s="156">
        <f t="shared" si="84"/>
        <v>3363800</v>
      </c>
      <c r="I485" s="32">
        <f t="shared" si="75"/>
        <v>-1223200</v>
      </c>
      <c r="J485" s="32">
        <f t="shared" si="76"/>
        <v>0</v>
      </c>
    </row>
    <row r="486" spans="1:10" ht="44.25" customHeight="1">
      <c r="A486" s="164" t="s">
        <v>317</v>
      </c>
      <c r="B486" s="83">
        <v>10</v>
      </c>
      <c r="C486" s="83" t="s">
        <v>298</v>
      </c>
      <c r="D486" s="83" t="s">
        <v>318</v>
      </c>
      <c r="E486" s="83"/>
      <c r="F486" s="82">
        <f>F487</f>
        <v>4587000</v>
      </c>
      <c r="G486" s="82">
        <f t="shared" si="84"/>
        <v>3363800</v>
      </c>
      <c r="H486" s="160">
        <f t="shared" si="84"/>
        <v>3363800</v>
      </c>
      <c r="I486" s="32">
        <f t="shared" si="75"/>
        <v>-1223200</v>
      </c>
      <c r="J486" s="32">
        <f t="shared" si="76"/>
        <v>0</v>
      </c>
    </row>
    <row r="487" spans="1:10" ht="44.85" customHeight="1">
      <c r="A487" s="164" t="s">
        <v>278</v>
      </c>
      <c r="B487" s="83">
        <v>10</v>
      </c>
      <c r="C487" s="83" t="s">
        <v>298</v>
      </c>
      <c r="D487" s="83" t="s">
        <v>319</v>
      </c>
      <c r="E487" s="83"/>
      <c r="F487" s="82">
        <f>F488</f>
        <v>4587000</v>
      </c>
      <c r="G487" s="82">
        <f t="shared" si="84"/>
        <v>3363800</v>
      </c>
      <c r="H487" s="160">
        <f t="shared" si="84"/>
        <v>3363800</v>
      </c>
      <c r="I487" s="32">
        <f t="shared" si="75"/>
        <v>-1223200</v>
      </c>
      <c r="J487" s="32">
        <f t="shared" si="76"/>
        <v>0</v>
      </c>
    </row>
    <row r="488" spans="1:10" ht="59.65" customHeight="1">
      <c r="A488" s="86" t="s">
        <v>663</v>
      </c>
      <c r="B488" s="83">
        <v>10</v>
      </c>
      <c r="C488" s="83" t="s">
        <v>298</v>
      </c>
      <c r="D488" s="83" t="s">
        <v>664</v>
      </c>
      <c r="E488" s="83"/>
      <c r="F488" s="82">
        <f>F489+F492</f>
        <v>4587000</v>
      </c>
      <c r="G488" s="82">
        <f>G489+G492</f>
        <v>3363800</v>
      </c>
      <c r="H488" s="160">
        <f>H489+H492</f>
        <v>3363800</v>
      </c>
      <c r="I488" s="32">
        <f t="shared" si="75"/>
        <v>-1223200</v>
      </c>
      <c r="J488" s="32">
        <f t="shared" si="76"/>
        <v>0</v>
      </c>
    </row>
    <row r="489" spans="1:10" ht="44.85" customHeight="1">
      <c r="A489" s="86" t="s">
        <v>665</v>
      </c>
      <c r="B489" s="83">
        <v>10</v>
      </c>
      <c r="C489" s="83" t="s">
        <v>298</v>
      </c>
      <c r="D489" s="83" t="s">
        <v>666</v>
      </c>
      <c r="E489" s="83"/>
      <c r="F489" s="82">
        <f>F490+F491</f>
        <v>3363800</v>
      </c>
      <c r="G489" s="82">
        <f>G490+G491</f>
        <v>3363800</v>
      </c>
      <c r="H489" s="160">
        <f>H490+H491</f>
        <v>3363800</v>
      </c>
      <c r="I489" s="32">
        <f t="shared" si="75"/>
        <v>0</v>
      </c>
      <c r="J489" s="32">
        <f t="shared" si="76"/>
        <v>0</v>
      </c>
    </row>
    <row r="490" spans="1:10" ht="57.6" customHeight="1">
      <c r="A490" s="86" t="s">
        <v>239</v>
      </c>
      <c r="B490" s="83">
        <v>10</v>
      </c>
      <c r="C490" s="83" t="s">
        <v>298</v>
      </c>
      <c r="D490" s="83" t="s">
        <v>666</v>
      </c>
      <c r="E490" s="83" t="s">
        <v>247</v>
      </c>
      <c r="F490" s="82">
        <f>'Прил 6'!G275</f>
        <v>3335000</v>
      </c>
      <c r="G490" s="82">
        <f>'Прил 6'!H275</f>
        <v>3335000</v>
      </c>
      <c r="H490" s="160">
        <f>'Прил 6'!I275</f>
        <v>3335000</v>
      </c>
      <c r="I490" s="32">
        <f t="shared" si="75"/>
        <v>0</v>
      </c>
      <c r="J490" s="32">
        <f t="shared" si="76"/>
        <v>0</v>
      </c>
    </row>
    <row r="491" spans="1:10" ht="37.5">
      <c r="A491" s="86" t="str">
        <f>'Прил 6'!$A$276</f>
        <v>Закупка товаров, работ и услуг для обеспечения государственных (муниципальных) нужд</v>
      </c>
      <c r="B491" s="83">
        <v>10</v>
      </c>
      <c r="C491" s="83" t="s">
        <v>298</v>
      </c>
      <c r="D491" s="83" t="s">
        <v>666</v>
      </c>
      <c r="E491" s="83" t="s">
        <v>306</v>
      </c>
      <c r="F491" s="82">
        <f>'Прил 6'!G276</f>
        <v>28800</v>
      </c>
      <c r="G491" s="82">
        <f>'Прил 6'!H276</f>
        <v>28800</v>
      </c>
      <c r="H491" s="160">
        <f>'Прил 6'!I276</f>
        <v>28800</v>
      </c>
      <c r="I491" s="32"/>
      <c r="J491" s="32"/>
    </row>
    <row r="492" spans="1:10" ht="56.25">
      <c r="A492" s="86" t="s">
        <v>729</v>
      </c>
      <c r="B492" s="83">
        <v>10</v>
      </c>
      <c r="C492" s="83" t="s">
        <v>298</v>
      </c>
      <c r="D492" s="83" t="s">
        <v>728</v>
      </c>
      <c r="E492" s="83"/>
      <c r="F492" s="82">
        <f>F493</f>
        <v>1223200</v>
      </c>
      <c r="G492" s="82">
        <f>G493</f>
        <v>0</v>
      </c>
      <c r="H492" s="160">
        <f>H493</f>
        <v>0</v>
      </c>
      <c r="I492" s="32"/>
      <c r="J492" s="32"/>
    </row>
    <row r="493" spans="1:10" ht="75">
      <c r="A493" s="86" t="s">
        <v>239</v>
      </c>
      <c r="B493" s="83">
        <v>10</v>
      </c>
      <c r="C493" s="83" t="s">
        <v>298</v>
      </c>
      <c r="D493" s="83" t="s">
        <v>728</v>
      </c>
      <c r="E493" s="83" t="s">
        <v>247</v>
      </c>
      <c r="F493" s="82">
        <f>'Прил 6'!G278</f>
        <v>1223200</v>
      </c>
      <c r="G493" s="82">
        <f>'Прил 6'!H278</f>
        <v>0</v>
      </c>
      <c r="H493" s="160">
        <f>'Прил 6'!I278</f>
        <v>0</v>
      </c>
      <c r="I493" s="32"/>
      <c r="J493" s="32"/>
    </row>
    <row r="494" spans="1:10" ht="18.75">
      <c r="A494" s="162" t="s">
        <v>667</v>
      </c>
      <c r="B494" s="85" t="s">
        <v>668</v>
      </c>
      <c r="C494" s="85" t="s">
        <v>230</v>
      </c>
      <c r="D494" s="85"/>
      <c r="E494" s="85"/>
      <c r="F494" s="81">
        <f>F495+F501</f>
        <v>7521898.0999999996</v>
      </c>
      <c r="G494" s="81">
        <f>G495+G501</f>
        <v>7689959.8399999999</v>
      </c>
      <c r="H494" s="156">
        <f>H495+H501</f>
        <v>8054708.1200000001</v>
      </c>
      <c r="I494" s="32">
        <f>G494/F494*100</f>
        <v>102.23429961115799</v>
      </c>
      <c r="J494" s="32">
        <f>H494/G494*100</f>
        <v>104.74317535577664</v>
      </c>
    </row>
    <row r="495" spans="1:10" ht="18.75">
      <c r="A495" s="162" t="s">
        <v>669</v>
      </c>
      <c r="B495" s="85" t="s">
        <v>668</v>
      </c>
      <c r="C495" s="85" t="s">
        <v>229</v>
      </c>
      <c r="D495" s="85"/>
      <c r="E495" s="83"/>
      <c r="F495" s="81">
        <f>F496</f>
        <v>7501898.0999999996</v>
      </c>
      <c r="G495" s="81">
        <f t="shared" ref="G495:H499" si="85">G496</f>
        <v>7669959.8399999999</v>
      </c>
      <c r="H495" s="156">
        <f t="shared" si="85"/>
        <v>8034708.1200000001</v>
      </c>
      <c r="I495" s="32">
        <f t="shared" si="75"/>
        <v>168061.74000000022</v>
      </c>
      <c r="J495" s="32">
        <f t="shared" si="76"/>
        <v>364748.28000000026</v>
      </c>
    </row>
    <row r="496" spans="1:10" ht="58.7" customHeight="1">
      <c r="A496" s="86" t="s">
        <v>557</v>
      </c>
      <c r="B496" s="83" t="s">
        <v>668</v>
      </c>
      <c r="C496" s="83" t="s">
        <v>229</v>
      </c>
      <c r="D496" s="83" t="s">
        <v>558</v>
      </c>
      <c r="E496" s="83"/>
      <c r="F496" s="82">
        <f>F497</f>
        <v>7501898.0999999996</v>
      </c>
      <c r="G496" s="82">
        <f t="shared" si="85"/>
        <v>7669959.8399999999</v>
      </c>
      <c r="H496" s="160">
        <f t="shared" si="85"/>
        <v>8034708.1200000001</v>
      </c>
      <c r="I496" s="32">
        <f t="shared" si="75"/>
        <v>168061.74000000022</v>
      </c>
      <c r="J496" s="32">
        <f t="shared" si="76"/>
        <v>364748.28000000026</v>
      </c>
    </row>
    <row r="497" spans="1:10" ht="42.6" customHeight="1">
      <c r="A497" s="86" t="s">
        <v>670</v>
      </c>
      <c r="B497" s="83" t="s">
        <v>668</v>
      </c>
      <c r="C497" s="83" t="s">
        <v>229</v>
      </c>
      <c r="D497" s="83" t="s">
        <v>671</v>
      </c>
      <c r="E497" s="83"/>
      <c r="F497" s="82">
        <f>F498</f>
        <v>7501898.0999999996</v>
      </c>
      <c r="G497" s="82">
        <f t="shared" si="85"/>
        <v>7669959.8399999999</v>
      </c>
      <c r="H497" s="160">
        <f t="shared" si="85"/>
        <v>8034708.1200000001</v>
      </c>
      <c r="I497" s="32">
        <f t="shared" si="75"/>
        <v>168061.74000000022</v>
      </c>
      <c r="J497" s="32">
        <f t="shared" si="76"/>
        <v>364748.28000000026</v>
      </c>
    </row>
    <row r="498" spans="1:10" ht="75.599999999999994" customHeight="1">
      <c r="A498" s="86" t="s">
        <v>672</v>
      </c>
      <c r="B498" s="83" t="s">
        <v>668</v>
      </c>
      <c r="C498" s="83" t="s">
        <v>229</v>
      </c>
      <c r="D498" s="83" t="s">
        <v>673</v>
      </c>
      <c r="E498" s="83"/>
      <c r="F498" s="82">
        <f>F499</f>
        <v>7501898.0999999996</v>
      </c>
      <c r="G498" s="82">
        <f t="shared" si="85"/>
        <v>7669959.8399999999</v>
      </c>
      <c r="H498" s="160">
        <f t="shared" si="85"/>
        <v>8034708.1200000001</v>
      </c>
      <c r="I498" s="32">
        <f t="shared" si="75"/>
        <v>168061.74000000022</v>
      </c>
      <c r="J498" s="32">
        <f t="shared" si="76"/>
        <v>364748.28000000026</v>
      </c>
    </row>
    <row r="499" spans="1:10" ht="42" customHeight="1">
      <c r="A499" s="86" t="s">
        <v>388</v>
      </c>
      <c r="B499" s="83" t="s">
        <v>668</v>
      </c>
      <c r="C499" s="83" t="s">
        <v>229</v>
      </c>
      <c r="D499" s="83" t="s">
        <v>674</v>
      </c>
      <c r="E499" s="83"/>
      <c r="F499" s="82">
        <f>F500</f>
        <v>7501898.0999999996</v>
      </c>
      <c r="G499" s="82">
        <f t="shared" si="85"/>
        <v>7669959.8399999999</v>
      </c>
      <c r="H499" s="160">
        <f t="shared" si="85"/>
        <v>8034708.1200000001</v>
      </c>
      <c r="I499" s="32">
        <f t="shared" si="75"/>
        <v>168061.74000000022</v>
      </c>
      <c r="J499" s="32">
        <f t="shared" si="76"/>
        <v>364748.28000000026</v>
      </c>
    </row>
    <row r="500" spans="1:10" ht="44.25" customHeight="1">
      <c r="A500" s="86" t="s">
        <v>324</v>
      </c>
      <c r="B500" s="83" t="s">
        <v>668</v>
      </c>
      <c r="C500" s="83" t="s">
        <v>229</v>
      </c>
      <c r="D500" s="83" t="s">
        <v>674</v>
      </c>
      <c r="E500" s="83" t="s">
        <v>325</v>
      </c>
      <c r="F500" s="82">
        <f>'Прил 6'!G561</f>
        <v>7501898.0999999996</v>
      </c>
      <c r="G500" s="82">
        <f>'Прил 6'!H561</f>
        <v>7669959.8399999999</v>
      </c>
      <c r="H500" s="160">
        <f>'Прил 6'!I561</f>
        <v>8034708.1200000001</v>
      </c>
      <c r="I500" s="32">
        <f t="shared" si="75"/>
        <v>168061.74000000022</v>
      </c>
      <c r="J500" s="32">
        <f t="shared" si="76"/>
        <v>364748.28000000026</v>
      </c>
    </row>
    <row r="501" spans="1:10" ht="18.75">
      <c r="A501" s="162" t="s">
        <v>675</v>
      </c>
      <c r="B501" s="85" t="s">
        <v>668</v>
      </c>
      <c r="C501" s="85" t="s">
        <v>232</v>
      </c>
      <c r="D501" s="83"/>
      <c r="E501" s="83"/>
      <c r="F501" s="81">
        <f t="shared" ref="F501:H503" si="86">F502</f>
        <v>20000</v>
      </c>
      <c r="G501" s="81">
        <f t="shared" si="86"/>
        <v>20000</v>
      </c>
      <c r="H501" s="156">
        <f t="shared" si="86"/>
        <v>20000</v>
      </c>
      <c r="I501" s="32">
        <f t="shared" si="75"/>
        <v>0</v>
      </c>
      <c r="J501" s="32">
        <f t="shared" si="76"/>
        <v>0</v>
      </c>
    </row>
    <row r="502" spans="1:10" ht="48" customHeight="1">
      <c r="A502" s="86" t="s">
        <v>557</v>
      </c>
      <c r="B502" s="83" t="s">
        <v>668</v>
      </c>
      <c r="C502" s="83" t="s">
        <v>232</v>
      </c>
      <c r="D502" s="83" t="s">
        <v>558</v>
      </c>
      <c r="E502" s="83"/>
      <c r="F502" s="82">
        <f t="shared" si="86"/>
        <v>20000</v>
      </c>
      <c r="G502" s="82">
        <f t="shared" si="86"/>
        <v>20000</v>
      </c>
      <c r="H502" s="160">
        <f t="shared" si="86"/>
        <v>20000</v>
      </c>
      <c r="I502" s="32">
        <f t="shared" si="75"/>
        <v>0</v>
      </c>
      <c r="J502" s="32">
        <f t="shared" si="76"/>
        <v>0</v>
      </c>
    </row>
    <row r="503" spans="1:10" ht="48" customHeight="1">
      <c r="A503" s="86" t="s">
        <v>670</v>
      </c>
      <c r="B503" s="83" t="s">
        <v>668</v>
      </c>
      <c r="C503" s="83" t="s">
        <v>232</v>
      </c>
      <c r="D503" s="83" t="s">
        <v>671</v>
      </c>
      <c r="E503" s="83"/>
      <c r="F503" s="82">
        <f>F504</f>
        <v>20000</v>
      </c>
      <c r="G503" s="82">
        <f t="shared" si="86"/>
        <v>20000</v>
      </c>
      <c r="H503" s="160">
        <f t="shared" si="86"/>
        <v>20000</v>
      </c>
      <c r="I503" s="32">
        <f t="shared" si="75"/>
        <v>0</v>
      </c>
      <c r="J503" s="32">
        <f t="shared" si="76"/>
        <v>0</v>
      </c>
    </row>
    <row r="504" spans="1:10" ht="84" customHeight="1">
      <c r="A504" s="86" t="s">
        <v>672</v>
      </c>
      <c r="B504" s="83" t="s">
        <v>668</v>
      </c>
      <c r="C504" s="83" t="s">
        <v>232</v>
      </c>
      <c r="D504" s="83" t="s">
        <v>673</v>
      </c>
      <c r="E504" s="83"/>
      <c r="F504" s="82">
        <f>F505</f>
        <v>20000</v>
      </c>
      <c r="G504" s="82">
        <f>G505</f>
        <v>20000</v>
      </c>
      <c r="H504" s="160">
        <f>H505</f>
        <v>20000</v>
      </c>
      <c r="I504" s="32">
        <f t="shared" si="75"/>
        <v>0</v>
      </c>
      <c r="J504" s="32">
        <f t="shared" si="76"/>
        <v>0</v>
      </c>
    </row>
    <row r="505" spans="1:10" ht="24.6" customHeight="1">
      <c r="A505" s="86" t="s">
        <v>363</v>
      </c>
      <c r="B505" s="83" t="s">
        <v>668</v>
      </c>
      <c r="C505" s="83" t="s">
        <v>232</v>
      </c>
      <c r="D505" s="83" t="s">
        <v>676</v>
      </c>
      <c r="E505" s="83"/>
      <c r="F505" s="82">
        <f>F506</f>
        <v>20000</v>
      </c>
      <c r="G505" s="82">
        <f>G506</f>
        <v>20000</v>
      </c>
      <c r="H505" s="160">
        <f>H506</f>
        <v>20000</v>
      </c>
      <c r="I505" s="32">
        <f t="shared" si="75"/>
        <v>0</v>
      </c>
      <c r="J505" s="32">
        <f t="shared" si="76"/>
        <v>0</v>
      </c>
    </row>
    <row r="506" spans="1:10" ht="45.75" customHeight="1">
      <c r="A506" s="86" t="s">
        <v>275</v>
      </c>
      <c r="B506" s="83" t="s">
        <v>668</v>
      </c>
      <c r="C506" s="83" t="s">
        <v>232</v>
      </c>
      <c r="D506" s="83" t="s">
        <v>676</v>
      </c>
      <c r="E506" s="83" t="s">
        <v>306</v>
      </c>
      <c r="F506" s="82">
        <f>'Прил 6'!G567</f>
        <v>20000</v>
      </c>
      <c r="G506" s="82">
        <f>'Прил 6'!H567</f>
        <v>20000</v>
      </c>
      <c r="H506" s="160">
        <f>'Прил 6'!I567</f>
        <v>20000</v>
      </c>
      <c r="I506" s="32">
        <f t="shared" si="75"/>
        <v>0</v>
      </c>
      <c r="J506" s="32">
        <f t="shared" si="76"/>
        <v>0</v>
      </c>
    </row>
    <row r="507" spans="1:10" ht="42" customHeight="1">
      <c r="A507" s="158" t="s">
        <v>677</v>
      </c>
      <c r="B507" s="85" t="s">
        <v>678</v>
      </c>
      <c r="C507" s="85" t="s">
        <v>230</v>
      </c>
      <c r="D507" s="85"/>
      <c r="E507" s="85"/>
      <c r="F507" s="81">
        <f>F508</f>
        <v>32785630</v>
      </c>
      <c r="G507" s="81">
        <f>G508</f>
        <v>32068440</v>
      </c>
      <c r="H507" s="156">
        <f>H508</f>
        <v>29153127</v>
      </c>
      <c r="I507" s="32">
        <f t="shared" ref="I507:I515" si="87">G507-F507</f>
        <v>-717190</v>
      </c>
      <c r="J507" s="32">
        <f t="shared" ref="J507:J515" si="88">H507-G507</f>
        <v>-2915313</v>
      </c>
    </row>
    <row r="508" spans="1:10" ht="40.5" customHeight="1">
      <c r="A508" s="162" t="s">
        <v>679</v>
      </c>
      <c r="B508" s="85" t="s">
        <v>678</v>
      </c>
      <c r="C508" s="85" t="s">
        <v>229</v>
      </c>
      <c r="D508" s="85"/>
      <c r="E508" s="85"/>
      <c r="F508" s="81">
        <f>F509</f>
        <v>32785630</v>
      </c>
      <c r="G508" s="81">
        <f t="shared" ref="G508:H512" si="89">G509</f>
        <v>32068440</v>
      </c>
      <c r="H508" s="156">
        <f t="shared" si="89"/>
        <v>29153127</v>
      </c>
      <c r="I508" s="32">
        <f t="shared" si="87"/>
        <v>-717190</v>
      </c>
      <c r="J508" s="32">
        <f t="shared" si="88"/>
        <v>-2915313</v>
      </c>
    </row>
    <row r="509" spans="1:10" ht="43.5" customHeight="1">
      <c r="A509" s="86" t="s">
        <v>299</v>
      </c>
      <c r="B509" s="83" t="s">
        <v>678</v>
      </c>
      <c r="C509" s="83" t="s">
        <v>229</v>
      </c>
      <c r="D509" s="83" t="s">
        <v>300</v>
      </c>
      <c r="E509" s="83"/>
      <c r="F509" s="82">
        <f>F510</f>
        <v>32785630</v>
      </c>
      <c r="G509" s="82">
        <f t="shared" si="89"/>
        <v>32068440</v>
      </c>
      <c r="H509" s="160">
        <f t="shared" si="89"/>
        <v>29153127</v>
      </c>
      <c r="I509" s="32">
        <f t="shared" si="87"/>
        <v>-717190</v>
      </c>
      <c r="J509" s="32">
        <f t="shared" si="88"/>
        <v>-2915313</v>
      </c>
    </row>
    <row r="510" spans="1:10" ht="39.4" customHeight="1">
      <c r="A510" s="86" t="s">
        <v>680</v>
      </c>
      <c r="B510" s="83" t="s">
        <v>678</v>
      </c>
      <c r="C510" s="83" t="s">
        <v>229</v>
      </c>
      <c r="D510" s="83" t="s">
        <v>681</v>
      </c>
      <c r="E510" s="83"/>
      <c r="F510" s="82">
        <f>F511</f>
        <v>32785630</v>
      </c>
      <c r="G510" s="82">
        <f t="shared" si="89"/>
        <v>32068440</v>
      </c>
      <c r="H510" s="160">
        <f t="shared" si="89"/>
        <v>29153127</v>
      </c>
      <c r="I510" s="32">
        <f t="shared" si="87"/>
        <v>-717190</v>
      </c>
      <c r="J510" s="32">
        <f t="shared" si="88"/>
        <v>-2915313</v>
      </c>
    </row>
    <row r="511" spans="1:10" ht="46.9" customHeight="1">
      <c r="A511" s="164" t="s">
        <v>682</v>
      </c>
      <c r="B511" s="83" t="s">
        <v>678</v>
      </c>
      <c r="C511" s="83" t="s">
        <v>229</v>
      </c>
      <c r="D511" s="83" t="s">
        <v>683</v>
      </c>
      <c r="E511" s="83"/>
      <c r="F511" s="82">
        <f>F512+F514</f>
        <v>32785630</v>
      </c>
      <c r="G511" s="82">
        <f>G512+G514</f>
        <v>32068440</v>
      </c>
      <c r="H511" s="160">
        <f>H512+H514</f>
        <v>29153127</v>
      </c>
      <c r="I511" s="32">
        <f t="shared" si="87"/>
        <v>-717190</v>
      </c>
      <c r="J511" s="32">
        <f t="shared" si="88"/>
        <v>-2915313</v>
      </c>
    </row>
    <row r="512" spans="1:10" ht="58.5" customHeight="1">
      <c r="A512" s="86" t="s">
        <v>684</v>
      </c>
      <c r="B512" s="83" t="s">
        <v>678</v>
      </c>
      <c r="C512" s="83" t="s">
        <v>229</v>
      </c>
      <c r="D512" s="83" t="s">
        <v>685</v>
      </c>
      <c r="E512" s="83"/>
      <c r="F512" s="82">
        <f>F513</f>
        <v>32129019</v>
      </c>
      <c r="G512" s="82">
        <f t="shared" si="89"/>
        <v>32068440</v>
      </c>
      <c r="H512" s="160">
        <f t="shared" si="89"/>
        <v>29153127</v>
      </c>
      <c r="I512" s="32">
        <f t="shared" si="87"/>
        <v>-60579</v>
      </c>
      <c r="J512" s="32">
        <f t="shared" si="88"/>
        <v>-2915313</v>
      </c>
    </row>
    <row r="513" spans="1:10" ht="18.75">
      <c r="A513" s="86" t="s">
        <v>376</v>
      </c>
      <c r="B513" s="83" t="s">
        <v>678</v>
      </c>
      <c r="C513" s="83" t="s">
        <v>229</v>
      </c>
      <c r="D513" s="83" t="s">
        <v>685</v>
      </c>
      <c r="E513" s="83" t="s">
        <v>377</v>
      </c>
      <c r="F513" s="82">
        <f>'Прил 6'!G325</f>
        <v>32129019</v>
      </c>
      <c r="G513" s="82">
        <f>'Прил 6'!H325</f>
        <v>32068440</v>
      </c>
      <c r="H513" s="160">
        <f>'Прил 6'!I325</f>
        <v>29153127</v>
      </c>
      <c r="I513" s="32">
        <f t="shared" si="87"/>
        <v>-60579</v>
      </c>
      <c r="J513" s="32">
        <f t="shared" si="88"/>
        <v>-2915313</v>
      </c>
    </row>
    <row r="514" spans="1:10" ht="37.5">
      <c r="A514" s="86" t="s">
        <v>708</v>
      </c>
      <c r="B514" s="87" t="s">
        <v>678</v>
      </c>
      <c r="C514" s="87" t="s">
        <v>229</v>
      </c>
      <c r="D514" s="87" t="s">
        <v>704</v>
      </c>
      <c r="E514" s="87"/>
      <c r="F514" s="88">
        <f>F515</f>
        <v>656611</v>
      </c>
      <c r="G514" s="88">
        <f>G515</f>
        <v>0</v>
      </c>
      <c r="H514" s="170">
        <f>H515</f>
        <v>0</v>
      </c>
      <c r="I514" s="32">
        <f t="shared" si="87"/>
        <v>-656611</v>
      </c>
      <c r="J514" s="32">
        <f t="shared" si="88"/>
        <v>0</v>
      </c>
    </row>
    <row r="515" spans="1:10" ht="19.5" thickBot="1">
      <c r="A515" s="177" t="s">
        <v>376</v>
      </c>
      <c r="B515" s="178" t="s">
        <v>678</v>
      </c>
      <c r="C515" s="178" t="s">
        <v>229</v>
      </c>
      <c r="D515" s="178" t="s">
        <v>704</v>
      </c>
      <c r="E515" s="178" t="s">
        <v>377</v>
      </c>
      <c r="F515" s="179">
        <f>'Прил 6'!G327</f>
        <v>656611</v>
      </c>
      <c r="G515" s="179">
        <f>'Прил 6'!H327</f>
        <v>0</v>
      </c>
      <c r="H515" s="180">
        <f>'Прил 6'!I327</f>
        <v>0</v>
      </c>
      <c r="I515" s="32">
        <f t="shared" si="87"/>
        <v>-656611</v>
      </c>
      <c r="J515" s="32">
        <f t="shared" si="88"/>
        <v>0</v>
      </c>
    </row>
    <row r="516" spans="1:10" ht="15">
      <c r="A516" s="1"/>
      <c r="B516" s="1"/>
      <c r="C516" s="1"/>
      <c r="D516" s="1"/>
      <c r="E516" s="1"/>
      <c r="F516" s="1"/>
    </row>
    <row r="517" spans="1:10" ht="15">
      <c r="A517" s="1"/>
      <c r="B517" s="1"/>
      <c r="C517" s="1"/>
      <c r="D517" s="1"/>
      <c r="E517" s="1"/>
      <c r="F517" s="1"/>
    </row>
    <row r="518" spans="1:10" ht="15">
      <c r="A518" s="1"/>
      <c r="B518" s="1"/>
      <c r="C518" s="1"/>
      <c r="D518" s="1"/>
      <c r="E518" s="1"/>
      <c r="F518" s="1"/>
    </row>
    <row r="519" spans="1:10" ht="15">
      <c r="A519" s="1"/>
      <c r="B519" s="1"/>
      <c r="C519" s="1"/>
      <c r="D519" s="1"/>
      <c r="E519" s="1"/>
      <c r="F519" s="1"/>
    </row>
    <row r="520" spans="1:10" ht="15">
      <c r="A520" s="1"/>
      <c r="B520" s="1"/>
      <c r="C520" s="1"/>
      <c r="D520" s="1"/>
      <c r="E520" s="1"/>
      <c r="F520" s="1"/>
    </row>
    <row r="521" spans="1:10" ht="15">
      <c r="A521" s="1"/>
      <c r="B521" s="1"/>
      <c r="C521" s="1"/>
      <c r="D521" s="1"/>
      <c r="E521" s="1"/>
      <c r="F521" s="1"/>
    </row>
    <row r="522" spans="1:10" ht="15">
      <c r="A522" s="1"/>
      <c r="B522" s="1"/>
      <c r="C522" s="1"/>
      <c r="D522" s="1"/>
      <c r="E522" s="1"/>
      <c r="F522" s="1"/>
    </row>
    <row r="524" spans="1:10">
      <c r="F524" s="35"/>
    </row>
    <row r="528" spans="1:10">
      <c r="F528" s="13"/>
    </row>
    <row r="542" spans="4:6">
      <c r="D542" s="36"/>
      <c r="E542" s="36"/>
      <c r="F542" s="36"/>
    </row>
    <row r="543" spans="4:6">
      <c r="D543" s="36"/>
      <c r="E543" s="36"/>
      <c r="F543" s="13"/>
    </row>
    <row r="544" spans="4:6">
      <c r="D544" s="36"/>
      <c r="E544" s="36"/>
      <c r="F544" s="13"/>
    </row>
    <row r="545" spans="4:6">
      <c r="D545" s="36"/>
      <c r="E545" s="36"/>
      <c r="F545" s="13"/>
    </row>
    <row r="546" spans="4:6">
      <c r="D546" s="36"/>
      <c r="E546" s="36"/>
      <c r="F546" s="13"/>
    </row>
    <row r="547" spans="4:6">
      <c r="D547" s="36"/>
      <c r="E547" s="36"/>
      <c r="F547" s="13"/>
    </row>
    <row r="548" spans="4:6">
      <c r="D548" s="36"/>
      <c r="E548" s="36"/>
      <c r="F548" s="13"/>
    </row>
    <row r="549" spans="4:6">
      <c r="D549" s="36"/>
      <c r="E549" s="36"/>
      <c r="F549" s="13"/>
    </row>
    <row r="550" spans="4:6">
      <c r="D550" s="36"/>
      <c r="E550" s="36"/>
      <c r="F550" s="13"/>
    </row>
    <row r="552" spans="4:6">
      <c r="F552" s="13" t="e">
        <f>F13+F18+F21+F25+F28+F31+F37+F39+F44+F48+F49+F51+F55+F61+F62+F67+F73+F75+F79+F83+F89+F92+F95+F98+F103+F105+F124+F125+F127+F131+F133+F135+F139+F140+F141+#REF!+F148+F154+F156+F158+#REF!+F161+F163+F165+#REF!+F176+F178+#REF!+F182+F189+#REF!+F195+F196+F205+#REF!+#REF!+F225+F228+F230+#REF!+F233+F235+F237+F242+F243+#REF!+F248+F254+F257+F259+#REF!+F262+F264+F266+F268+F270+F272+F274+F276+F282+#REF!+#REF!+F285+#REF!+F290+F291+#REF!+#REF!+F296+F310+#REF!+F320+F322+F324+F327+F329+F336+F341+F343+F344+F350+F352+F353+F356+#REF!+#REF!+F370+#REF!+F376+F381+#REF!+F387+F390+F391+F397+F404+F410+F415+F416+F419+F420+F423+F424+F426+F427+F432+F436+#REF!+F442+F446+F451+F455+F467+F471+#REF!+F475+F484+F490+F500+#REF!+F506+#REF!+#REF!+#REF!+F513+#REF!</f>
        <v>#REF!</v>
      </c>
    </row>
  </sheetData>
  <sheetProtection selectLockedCells="1" selectUnlockedCells="1"/>
  <autoFilter ref="G1:G555"/>
  <mergeCells count="2">
    <mergeCell ref="F1:H1"/>
    <mergeCell ref="A3:H3"/>
  </mergeCells>
  <pageMargins left="1.1023622047244095" right="0.31496062992125984" top="0.15748031496062992" bottom="0.35433070866141736" header="0.51181102362204722" footer="0.51181102362204722"/>
  <pageSetup paperSize="9" scale="45" firstPageNumber="0" orientation="portrait" horizontalDpi="300" verticalDpi="300" r:id="rId1"/>
  <headerFooter alignWithMargins="0"/>
  <rowBreaks count="1" manualBreakCount="1">
    <brk id="515" max="7" man="1"/>
  </rowBreaks>
</worksheet>
</file>

<file path=xl/worksheets/sheet6.xml><?xml version="1.0" encoding="utf-8"?>
<worksheet xmlns="http://schemas.openxmlformats.org/spreadsheetml/2006/main" xmlns:r="http://schemas.openxmlformats.org/officeDocument/2006/relationships">
  <sheetPr codeName="Лист4"/>
  <dimension ref="A1:N609"/>
  <sheetViews>
    <sheetView tabSelected="1" view="pageBreakPreview" topLeftCell="A19" zoomScale="71" zoomScaleSheetLayoutView="71" workbookViewId="0">
      <selection activeCell="E107" sqref="E107"/>
    </sheetView>
  </sheetViews>
  <sheetFormatPr defaultColWidth="8.7109375" defaultRowHeight="18.75"/>
  <cols>
    <col min="1" max="1" width="88.85546875" style="37" customWidth="1"/>
    <col min="2" max="2" width="9.42578125" style="38" customWidth="1"/>
    <col min="3" max="3" width="7.7109375" style="39" customWidth="1"/>
    <col min="4" max="4" width="8.42578125" style="39" customWidth="1"/>
    <col min="5" max="5" width="22.140625" style="39" customWidth="1"/>
    <col min="6" max="6" width="6.85546875" style="39" customWidth="1"/>
    <col min="7" max="7" width="22" style="39" customWidth="1"/>
    <col min="8" max="8" width="22.28515625" style="40" customWidth="1"/>
    <col min="9" max="9" width="23.5703125" style="40" customWidth="1"/>
    <col min="10" max="10" width="22.5703125" style="40" customWidth="1"/>
    <col min="11" max="11" width="17.5703125" style="40" customWidth="1"/>
    <col min="12" max="12" width="18.85546875" style="40" customWidth="1"/>
    <col min="13" max="13" width="19.28515625" style="40" customWidth="1"/>
    <col min="14" max="16384" width="8.7109375" style="40"/>
  </cols>
  <sheetData>
    <row r="1" spans="1:14" ht="135.75" customHeight="1">
      <c r="C1" s="41"/>
      <c r="D1" s="41"/>
      <c r="E1" s="42"/>
      <c r="F1" s="42"/>
      <c r="G1" s="395" t="s">
        <v>1055</v>
      </c>
      <c r="H1" s="395"/>
      <c r="I1" s="395"/>
      <c r="J1" s="42"/>
      <c r="K1" s="42"/>
    </row>
    <row r="3" spans="1:14" ht="34.5" customHeight="1">
      <c r="A3" s="401" t="s">
        <v>1091</v>
      </c>
      <c r="B3" s="401"/>
      <c r="C3" s="401"/>
      <c r="D3" s="401"/>
      <c r="E3" s="401"/>
      <c r="F3" s="401"/>
      <c r="G3" s="401"/>
      <c r="H3" s="401"/>
      <c r="I3" s="401"/>
    </row>
    <row r="4" spans="1:14" ht="19.5" thickBot="1">
      <c r="G4" s="43"/>
    </row>
    <row r="5" spans="1:14" s="44" customFormat="1" ht="72.75" customHeight="1">
      <c r="A5" s="152" t="s">
        <v>221</v>
      </c>
      <c r="B5" s="153" t="s">
        <v>687</v>
      </c>
      <c r="C5" s="153" t="s">
        <v>688</v>
      </c>
      <c r="D5" s="153" t="s">
        <v>223</v>
      </c>
      <c r="E5" s="153" t="s">
        <v>224</v>
      </c>
      <c r="F5" s="153" t="s">
        <v>225</v>
      </c>
      <c r="G5" s="154" t="s">
        <v>175</v>
      </c>
      <c r="H5" s="154" t="s">
        <v>176</v>
      </c>
      <c r="I5" s="314" t="s">
        <v>810</v>
      </c>
    </row>
    <row r="6" spans="1:14" s="45" customFormat="1" ht="50.25" customHeight="1">
      <c r="A6" s="157" t="s">
        <v>226</v>
      </c>
      <c r="B6" s="147"/>
      <c r="C6" s="85"/>
      <c r="D6" s="85"/>
      <c r="E6" s="85"/>
      <c r="F6" s="85"/>
      <c r="G6" s="181">
        <f>G8+G197+G217+G279+G295+G328+G481+G7</f>
        <v>877226216.82000005</v>
      </c>
      <c r="H6" s="181">
        <f>H8+H197+H217+H279+H295+H328+H481+H7</f>
        <v>882147357.84000003</v>
      </c>
      <c r="I6" s="185">
        <f>I8+I197+I217+I279+I295+I328+I481+I7</f>
        <v>842388614.84000003</v>
      </c>
      <c r="J6" s="46"/>
      <c r="K6" s="46"/>
    </row>
    <row r="7" spans="1:14" s="45" customFormat="1">
      <c r="A7" s="157" t="s">
        <v>227</v>
      </c>
      <c r="B7" s="147"/>
      <c r="C7" s="85"/>
      <c r="D7" s="85"/>
      <c r="E7" s="85"/>
      <c r="F7" s="85"/>
      <c r="G7" s="181"/>
      <c r="H7" s="181">
        <v>8703134.5700000003</v>
      </c>
      <c r="I7" s="185">
        <v>16984592.940000001</v>
      </c>
      <c r="J7" s="305"/>
      <c r="K7" s="46"/>
    </row>
    <row r="8" spans="1:14" s="45" customFormat="1">
      <c r="A8" s="158" t="s">
        <v>2</v>
      </c>
      <c r="B8" s="85" t="s">
        <v>1</v>
      </c>
      <c r="C8" s="85"/>
      <c r="D8" s="85"/>
      <c r="E8" s="85"/>
      <c r="F8" s="85"/>
      <c r="G8" s="181">
        <f>G9+G97+G132+G160+G167+G180+G186</f>
        <v>195002439.29000002</v>
      </c>
      <c r="H8" s="181">
        <f>H9+H97+H132+H160+H167+H180+H186</f>
        <v>139644736.00999999</v>
      </c>
      <c r="I8" s="185">
        <f>I9+I97+I132+I160+I167+I180+I186</f>
        <v>144368557.00999999</v>
      </c>
      <c r="J8" s="46"/>
      <c r="K8" s="46"/>
    </row>
    <row r="9" spans="1:14" s="45" customFormat="1" ht="28.5" customHeight="1">
      <c r="A9" s="157" t="s">
        <v>228</v>
      </c>
      <c r="B9" s="147" t="s">
        <v>1</v>
      </c>
      <c r="C9" s="85" t="s">
        <v>229</v>
      </c>
      <c r="D9" s="85"/>
      <c r="E9" s="85"/>
      <c r="F9" s="85"/>
      <c r="G9" s="181">
        <f>G10+G15+G39</f>
        <v>76044668.090000004</v>
      </c>
      <c r="H9" s="181">
        <f>H10+H15+H39</f>
        <v>74217848.010000005</v>
      </c>
      <c r="I9" s="185">
        <f>I10+I15+I39</f>
        <v>73116139.010000005</v>
      </c>
      <c r="J9" s="46"/>
      <c r="K9" s="46"/>
    </row>
    <row r="10" spans="1:14" s="47" customFormat="1" ht="42.75" customHeight="1">
      <c r="A10" s="158" t="s">
        <v>231</v>
      </c>
      <c r="B10" s="85" t="s">
        <v>1</v>
      </c>
      <c r="C10" s="85" t="s">
        <v>229</v>
      </c>
      <c r="D10" s="85" t="s">
        <v>232</v>
      </c>
      <c r="E10" s="85"/>
      <c r="F10" s="85"/>
      <c r="G10" s="182">
        <f t="shared" ref="G10:I13" si="0">G11</f>
        <v>1874880</v>
      </c>
      <c r="H10" s="182">
        <f t="shared" si="0"/>
        <v>1874880</v>
      </c>
      <c r="I10" s="186">
        <f t="shared" si="0"/>
        <v>1874880</v>
      </c>
      <c r="J10" s="46"/>
      <c r="K10" s="46"/>
    </row>
    <row r="11" spans="1:14" s="49" customFormat="1" ht="24.75" customHeight="1">
      <c r="A11" s="159" t="s">
        <v>233</v>
      </c>
      <c r="B11" s="83" t="s">
        <v>1</v>
      </c>
      <c r="C11" s="83" t="s">
        <v>229</v>
      </c>
      <c r="D11" s="83" t="s">
        <v>232</v>
      </c>
      <c r="E11" s="83" t="s">
        <v>234</v>
      </c>
      <c r="F11" s="83"/>
      <c r="G11" s="151">
        <f t="shared" si="0"/>
        <v>1874880</v>
      </c>
      <c r="H11" s="151">
        <f t="shared" si="0"/>
        <v>1874880</v>
      </c>
      <c r="I11" s="175">
        <f t="shared" si="0"/>
        <v>1874880</v>
      </c>
      <c r="J11" s="46"/>
      <c r="K11" s="46"/>
    </row>
    <row r="12" spans="1:14" s="49" customFormat="1" ht="22.5" customHeight="1">
      <c r="A12" s="159" t="s">
        <v>235</v>
      </c>
      <c r="B12" s="83" t="s">
        <v>1</v>
      </c>
      <c r="C12" s="83" t="s">
        <v>229</v>
      </c>
      <c r="D12" s="83" t="s">
        <v>232</v>
      </c>
      <c r="E12" s="83" t="s">
        <v>236</v>
      </c>
      <c r="F12" s="83"/>
      <c r="G12" s="151">
        <f t="shared" si="0"/>
        <v>1874880</v>
      </c>
      <c r="H12" s="151">
        <f t="shared" si="0"/>
        <v>1874880</v>
      </c>
      <c r="I12" s="175">
        <f t="shared" si="0"/>
        <v>1874880</v>
      </c>
      <c r="J12" s="46"/>
      <c r="K12" s="46"/>
    </row>
    <row r="13" spans="1:14" s="49" customFormat="1" ht="42.75" customHeight="1">
      <c r="A13" s="161" t="s">
        <v>237</v>
      </c>
      <c r="B13" s="83" t="s">
        <v>1</v>
      </c>
      <c r="C13" s="83" t="s">
        <v>229</v>
      </c>
      <c r="D13" s="83" t="s">
        <v>232</v>
      </c>
      <c r="E13" s="83" t="s">
        <v>238</v>
      </c>
      <c r="F13" s="83"/>
      <c r="G13" s="151">
        <f t="shared" si="0"/>
        <v>1874880</v>
      </c>
      <c r="H13" s="151">
        <f t="shared" si="0"/>
        <v>1874880</v>
      </c>
      <c r="I13" s="175">
        <f t="shared" si="0"/>
        <v>1874880</v>
      </c>
      <c r="J13" s="46"/>
      <c r="K13" s="46"/>
      <c r="L13" s="48"/>
      <c r="M13" s="48"/>
    </row>
    <row r="14" spans="1:14" s="49" customFormat="1" ht="75">
      <c r="A14" s="86" t="s">
        <v>239</v>
      </c>
      <c r="B14" s="83" t="s">
        <v>1</v>
      </c>
      <c r="C14" s="83" t="s">
        <v>229</v>
      </c>
      <c r="D14" s="83" t="s">
        <v>232</v>
      </c>
      <c r="E14" s="83" t="s">
        <v>238</v>
      </c>
      <c r="F14" s="148">
        <v>100</v>
      </c>
      <c r="G14" s="151">
        <v>1874880</v>
      </c>
      <c r="H14" s="151">
        <v>1874880</v>
      </c>
      <c r="I14" s="175">
        <v>1874880</v>
      </c>
      <c r="J14" s="46"/>
      <c r="K14" s="46"/>
      <c r="L14" s="48"/>
      <c r="M14" s="48"/>
    </row>
    <row r="15" spans="1:14" s="52" customFormat="1" ht="63" customHeight="1">
      <c r="A15" s="162" t="s">
        <v>263</v>
      </c>
      <c r="B15" s="85" t="s">
        <v>1</v>
      </c>
      <c r="C15" s="85" t="s">
        <v>229</v>
      </c>
      <c r="D15" s="85" t="s">
        <v>264</v>
      </c>
      <c r="E15" s="85"/>
      <c r="F15" s="85"/>
      <c r="G15" s="181">
        <f>G16+G23+G28+G35</f>
        <v>26915548.930000003</v>
      </c>
      <c r="H15" s="181">
        <f>H16+H23+H28+H35</f>
        <v>26157809.580000002</v>
      </c>
      <c r="I15" s="185">
        <f>I16+I23+I28+I35</f>
        <v>26191809.580000002</v>
      </c>
      <c r="J15" s="46"/>
      <c r="K15" s="46"/>
      <c r="L15" s="50"/>
      <c r="M15" s="50"/>
      <c r="N15" s="51"/>
    </row>
    <row r="16" spans="1:14" s="52" customFormat="1" ht="37.5">
      <c r="A16" s="86" t="s">
        <v>265</v>
      </c>
      <c r="B16" s="83" t="s">
        <v>1</v>
      </c>
      <c r="C16" s="83" t="s">
        <v>229</v>
      </c>
      <c r="D16" s="83" t="s">
        <v>264</v>
      </c>
      <c r="E16" s="83" t="s">
        <v>266</v>
      </c>
      <c r="F16" s="148"/>
      <c r="G16" s="151">
        <f t="shared" ref="G16:I17" si="1">G17</f>
        <v>406078</v>
      </c>
      <c r="H16" s="151">
        <f t="shared" si="1"/>
        <v>383077</v>
      </c>
      <c r="I16" s="175">
        <f t="shared" si="1"/>
        <v>417077</v>
      </c>
      <c r="J16" s="46"/>
      <c r="K16" s="46"/>
      <c r="L16" s="50"/>
      <c r="M16" s="50"/>
    </row>
    <row r="17" spans="1:14" s="52" customFormat="1" ht="56.25">
      <c r="A17" s="86" t="s">
        <v>267</v>
      </c>
      <c r="B17" s="83" t="s">
        <v>1</v>
      </c>
      <c r="C17" s="83" t="s">
        <v>229</v>
      </c>
      <c r="D17" s="83" t="s">
        <v>264</v>
      </c>
      <c r="E17" s="83" t="s">
        <v>268</v>
      </c>
      <c r="F17" s="148"/>
      <c r="G17" s="151">
        <f t="shared" si="1"/>
        <v>406078</v>
      </c>
      <c r="H17" s="151">
        <f t="shared" si="1"/>
        <v>383077</v>
      </c>
      <c r="I17" s="175">
        <f t="shared" si="1"/>
        <v>417077</v>
      </c>
      <c r="J17" s="46"/>
      <c r="K17" s="46"/>
    </row>
    <row r="18" spans="1:14" s="52" customFormat="1" ht="50.1" customHeight="1">
      <c r="A18" s="86" t="s">
        <v>269</v>
      </c>
      <c r="B18" s="83" t="s">
        <v>1</v>
      </c>
      <c r="C18" s="83" t="s">
        <v>229</v>
      </c>
      <c r="D18" s="83" t="s">
        <v>264</v>
      </c>
      <c r="E18" s="83" t="s">
        <v>270</v>
      </c>
      <c r="F18" s="148"/>
      <c r="G18" s="151">
        <f>G19+G21</f>
        <v>406078</v>
      </c>
      <c r="H18" s="151">
        <f>H19+H21</f>
        <v>383077</v>
      </c>
      <c r="I18" s="175">
        <f>I19+I21</f>
        <v>417077</v>
      </c>
      <c r="J18" s="46"/>
      <c r="K18" s="46"/>
    </row>
    <row r="19" spans="1:14" s="52" customFormat="1" ht="46.5" customHeight="1">
      <c r="A19" s="86" t="s">
        <v>271</v>
      </c>
      <c r="B19" s="83" t="s">
        <v>1</v>
      </c>
      <c r="C19" s="83" t="s">
        <v>229</v>
      </c>
      <c r="D19" s="83" t="s">
        <v>264</v>
      </c>
      <c r="E19" s="83" t="s">
        <v>272</v>
      </c>
      <c r="F19" s="148"/>
      <c r="G19" s="151">
        <f>G20</f>
        <v>331078</v>
      </c>
      <c r="H19" s="151">
        <f>H20</f>
        <v>333077</v>
      </c>
      <c r="I19" s="175">
        <f>I20</f>
        <v>333077</v>
      </c>
      <c r="J19" s="46"/>
      <c r="K19" s="46"/>
    </row>
    <row r="20" spans="1:14" s="52" customFormat="1" ht="77.25" customHeight="1">
      <c r="A20" s="86" t="s">
        <v>239</v>
      </c>
      <c r="B20" s="83" t="s">
        <v>1</v>
      </c>
      <c r="C20" s="83" t="s">
        <v>229</v>
      </c>
      <c r="D20" s="83" t="s">
        <v>264</v>
      </c>
      <c r="E20" s="83" t="s">
        <v>272</v>
      </c>
      <c r="F20" s="148">
        <v>100</v>
      </c>
      <c r="G20" s="151">
        <v>331078</v>
      </c>
      <c r="H20" s="151">
        <v>333077</v>
      </c>
      <c r="I20" s="175">
        <v>333077</v>
      </c>
      <c r="J20" s="46"/>
      <c r="K20" s="46"/>
    </row>
    <row r="21" spans="1:14" s="52" customFormat="1" ht="48" customHeight="1">
      <c r="A21" s="86" t="s">
        <v>273</v>
      </c>
      <c r="B21" s="83" t="s">
        <v>1</v>
      </c>
      <c r="C21" s="83" t="s">
        <v>229</v>
      </c>
      <c r="D21" s="83" t="s">
        <v>264</v>
      </c>
      <c r="E21" s="83" t="s">
        <v>274</v>
      </c>
      <c r="F21" s="148"/>
      <c r="G21" s="151">
        <f>G22</f>
        <v>75000</v>
      </c>
      <c r="H21" s="151">
        <f>H22</f>
        <v>50000</v>
      </c>
      <c r="I21" s="175">
        <f>I22</f>
        <v>84000</v>
      </c>
      <c r="J21" s="46"/>
      <c r="K21" s="46"/>
      <c r="L21" s="51"/>
      <c r="M21" s="51"/>
      <c r="N21" s="51"/>
    </row>
    <row r="22" spans="1:14" s="52" customFormat="1" ht="45" customHeight="1">
      <c r="A22" s="86" t="s">
        <v>275</v>
      </c>
      <c r="B22" s="83" t="s">
        <v>1</v>
      </c>
      <c r="C22" s="83" t="s">
        <v>229</v>
      </c>
      <c r="D22" s="83" t="s">
        <v>264</v>
      </c>
      <c r="E22" s="83" t="s">
        <v>274</v>
      </c>
      <c r="F22" s="148">
        <v>200</v>
      </c>
      <c r="G22" s="151">
        <v>75000</v>
      </c>
      <c r="H22" s="151">
        <v>50000</v>
      </c>
      <c r="I22" s="175">
        <v>84000</v>
      </c>
      <c r="J22" s="46"/>
      <c r="K22" s="46"/>
    </row>
    <row r="23" spans="1:14" s="52" customFormat="1" ht="48" customHeight="1">
      <c r="A23" s="86" t="s">
        <v>276</v>
      </c>
      <c r="B23" s="83" t="s">
        <v>1</v>
      </c>
      <c r="C23" s="83" t="s">
        <v>229</v>
      </c>
      <c r="D23" s="83" t="s">
        <v>264</v>
      </c>
      <c r="E23" s="83" t="s">
        <v>277</v>
      </c>
      <c r="F23" s="148"/>
      <c r="G23" s="151">
        <f t="shared" ref="G23:I25" si="2">G24</f>
        <v>611600</v>
      </c>
      <c r="H23" s="151">
        <f t="shared" si="2"/>
        <v>305800</v>
      </c>
      <c r="I23" s="175">
        <f t="shared" si="2"/>
        <v>305800</v>
      </c>
      <c r="J23" s="46"/>
      <c r="K23" s="46"/>
    </row>
    <row r="24" spans="1:14" s="52" customFormat="1" ht="44.25" customHeight="1">
      <c r="A24" s="86" t="s">
        <v>278</v>
      </c>
      <c r="B24" s="83" t="s">
        <v>1</v>
      </c>
      <c r="C24" s="83" t="s">
        <v>229</v>
      </c>
      <c r="D24" s="83" t="s">
        <v>264</v>
      </c>
      <c r="E24" s="83" t="s">
        <v>279</v>
      </c>
      <c r="F24" s="148"/>
      <c r="G24" s="151">
        <f t="shared" si="2"/>
        <v>611600</v>
      </c>
      <c r="H24" s="151">
        <f t="shared" si="2"/>
        <v>305800</v>
      </c>
      <c r="I24" s="175">
        <f t="shared" si="2"/>
        <v>305800</v>
      </c>
      <c r="J24" s="46"/>
      <c r="K24" s="46"/>
    </row>
    <row r="25" spans="1:14" s="52" customFormat="1" ht="48" customHeight="1">
      <c r="A25" s="86" t="s">
        <v>280</v>
      </c>
      <c r="B25" s="83" t="s">
        <v>1</v>
      </c>
      <c r="C25" s="83" t="s">
        <v>229</v>
      </c>
      <c r="D25" s="83" t="s">
        <v>264</v>
      </c>
      <c r="E25" s="83" t="s">
        <v>281</v>
      </c>
      <c r="F25" s="148"/>
      <c r="G25" s="151">
        <f t="shared" si="2"/>
        <v>611600</v>
      </c>
      <c r="H25" s="151">
        <f t="shared" si="2"/>
        <v>305800</v>
      </c>
      <c r="I25" s="175">
        <f t="shared" si="2"/>
        <v>305800</v>
      </c>
      <c r="J25" s="46"/>
      <c r="K25" s="46"/>
    </row>
    <row r="26" spans="1:14" s="52" customFormat="1" ht="57.75" customHeight="1">
      <c r="A26" s="86" t="s">
        <v>282</v>
      </c>
      <c r="B26" s="83" t="s">
        <v>1</v>
      </c>
      <c r="C26" s="83" t="s">
        <v>229</v>
      </c>
      <c r="D26" s="83" t="s">
        <v>264</v>
      </c>
      <c r="E26" s="83" t="s">
        <v>283</v>
      </c>
      <c r="F26" s="148"/>
      <c r="G26" s="151">
        <f>G27</f>
        <v>611600</v>
      </c>
      <c r="H26" s="151">
        <f>H27</f>
        <v>305800</v>
      </c>
      <c r="I26" s="175">
        <f>I27</f>
        <v>305800</v>
      </c>
      <c r="J26" s="46"/>
      <c r="K26" s="46"/>
    </row>
    <row r="27" spans="1:14" s="52" customFormat="1" ht="75">
      <c r="A27" s="86" t="s">
        <v>239</v>
      </c>
      <c r="B27" s="83" t="s">
        <v>1</v>
      </c>
      <c r="C27" s="83" t="s">
        <v>229</v>
      </c>
      <c r="D27" s="83" t="s">
        <v>264</v>
      </c>
      <c r="E27" s="83" t="s">
        <v>283</v>
      </c>
      <c r="F27" s="148">
        <v>100</v>
      </c>
      <c r="G27" s="151">
        <v>611600</v>
      </c>
      <c r="H27" s="151">
        <v>305800</v>
      </c>
      <c r="I27" s="175">
        <v>305800</v>
      </c>
      <c r="J27" s="46"/>
      <c r="K27" s="46"/>
    </row>
    <row r="28" spans="1:14" s="52" customFormat="1" ht="48" customHeight="1">
      <c r="A28" s="86" t="s">
        <v>284</v>
      </c>
      <c r="B28" s="83" t="s">
        <v>1</v>
      </c>
      <c r="C28" s="83" t="s">
        <v>229</v>
      </c>
      <c r="D28" s="83" t="s">
        <v>264</v>
      </c>
      <c r="E28" s="83" t="s">
        <v>285</v>
      </c>
      <c r="F28" s="148"/>
      <c r="G28" s="151">
        <f>G29</f>
        <v>25592070.930000003</v>
      </c>
      <c r="H28" s="151">
        <f>H29</f>
        <v>25163132.580000002</v>
      </c>
      <c r="I28" s="175">
        <f>I29</f>
        <v>25163132.580000002</v>
      </c>
      <c r="J28" s="46"/>
      <c r="K28" s="46"/>
    </row>
    <row r="29" spans="1:14" s="52" customFormat="1" ht="41.25" customHeight="1">
      <c r="A29" s="86" t="s">
        <v>286</v>
      </c>
      <c r="B29" s="83" t="s">
        <v>1</v>
      </c>
      <c r="C29" s="83" t="s">
        <v>229</v>
      </c>
      <c r="D29" s="83" t="s">
        <v>264</v>
      </c>
      <c r="E29" s="83" t="s">
        <v>287</v>
      </c>
      <c r="F29" s="148"/>
      <c r="G29" s="151">
        <f>G30+G33</f>
        <v>25592070.930000003</v>
      </c>
      <c r="H29" s="151">
        <f>H30+H33</f>
        <v>25163132.580000002</v>
      </c>
      <c r="I29" s="175">
        <f>I30+I33</f>
        <v>25163132.580000002</v>
      </c>
      <c r="J29" s="46"/>
      <c r="K29" s="46"/>
    </row>
    <row r="30" spans="1:14" s="52" customFormat="1" ht="41.25" customHeight="1">
      <c r="A30" s="86" t="s">
        <v>237</v>
      </c>
      <c r="B30" s="83" t="s">
        <v>1</v>
      </c>
      <c r="C30" s="83" t="s">
        <v>229</v>
      </c>
      <c r="D30" s="83" t="s">
        <v>264</v>
      </c>
      <c r="E30" s="83" t="s">
        <v>288</v>
      </c>
      <c r="F30" s="148"/>
      <c r="G30" s="151">
        <f>G31+G32</f>
        <v>25163132.580000002</v>
      </c>
      <c r="H30" s="151">
        <f>H31+H32</f>
        <v>25163132.580000002</v>
      </c>
      <c r="I30" s="175">
        <f>I31+I32</f>
        <v>25163132.580000002</v>
      </c>
      <c r="J30" s="46"/>
      <c r="K30" s="46"/>
    </row>
    <row r="31" spans="1:14" s="52" customFormat="1" ht="78.75" customHeight="1">
      <c r="A31" s="86" t="s">
        <v>239</v>
      </c>
      <c r="B31" s="83" t="s">
        <v>1</v>
      </c>
      <c r="C31" s="83" t="s">
        <v>229</v>
      </c>
      <c r="D31" s="83" t="s">
        <v>264</v>
      </c>
      <c r="E31" s="83" t="s">
        <v>288</v>
      </c>
      <c r="F31" s="148">
        <v>100</v>
      </c>
      <c r="G31" s="151">
        <v>24913528.98</v>
      </c>
      <c r="H31" s="151">
        <v>24913528.98</v>
      </c>
      <c r="I31" s="175">
        <v>24913528.98</v>
      </c>
      <c r="J31" s="46"/>
      <c r="K31" s="46"/>
    </row>
    <row r="32" spans="1:14" s="52" customFormat="1" ht="37.5">
      <c r="A32" s="86" t="s">
        <v>275</v>
      </c>
      <c r="B32" s="83" t="s">
        <v>1</v>
      </c>
      <c r="C32" s="83" t="s">
        <v>229</v>
      </c>
      <c r="D32" s="83" t="s">
        <v>264</v>
      </c>
      <c r="E32" s="83" t="s">
        <v>288</v>
      </c>
      <c r="F32" s="148">
        <v>200</v>
      </c>
      <c r="G32" s="151">
        <v>249603.6</v>
      </c>
      <c r="H32" s="151">
        <v>249603.6</v>
      </c>
      <c r="I32" s="175">
        <v>249603.6</v>
      </c>
      <c r="J32" s="46"/>
      <c r="K32" s="46"/>
    </row>
    <row r="33" spans="1:11" s="52" customFormat="1" ht="37.5">
      <c r="A33" s="163" t="s">
        <v>289</v>
      </c>
      <c r="B33" s="83" t="s">
        <v>1</v>
      </c>
      <c r="C33" s="83" t="s">
        <v>229</v>
      </c>
      <c r="D33" s="83" t="s">
        <v>264</v>
      </c>
      <c r="E33" s="83" t="s">
        <v>290</v>
      </c>
      <c r="F33" s="148"/>
      <c r="G33" s="151">
        <f>G34</f>
        <v>428938.35</v>
      </c>
      <c r="H33" s="151">
        <f>H34</f>
        <v>0</v>
      </c>
      <c r="I33" s="175">
        <f>I34</f>
        <v>0</v>
      </c>
      <c r="J33" s="46"/>
      <c r="K33" s="46"/>
    </row>
    <row r="34" spans="1:11" s="52" customFormat="1" ht="75">
      <c r="A34" s="86" t="s">
        <v>239</v>
      </c>
      <c r="B34" s="83" t="s">
        <v>1</v>
      </c>
      <c r="C34" s="83" t="s">
        <v>229</v>
      </c>
      <c r="D34" s="83" t="s">
        <v>264</v>
      </c>
      <c r="E34" s="83" t="s">
        <v>290</v>
      </c>
      <c r="F34" s="148">
        <v>100</v>
      </c>
      <c r="G34" s="198">
        <v>428938.35</v>
      </c>
      <c r="H34" s="151">
        <v>0</v>
      </c>
      <c r="I34" s="175">
        <v>0</v>
      </c>
      <c r="J34" s="46"/>
      <c r="K34" s="46"/>
    </row>
    <row r="35" spans="1:11" s="52" customFormat="1" ht="37.5">
      <c r="A35" s="86" t="s">
        <v>291</v>
      </c>
      <c r="B35" s="83" t="s">
        <v>1</v>
      </c>
      <c r="C35" s="83" t="s">
        <v>229</v>
      </c>
      <c r="D35" s="83" t="s">
        <v>264</v>
      </c>
      <c r="E35" s="83" t="s">
        <v>292</v>
      </c>
      <c r="F35" s="148"/>
      <c r="G35" s="151">
        <f t="shared" ref="G35:I37" si="3">G36</f>
        <v>305800</v>
      </c>
      <c r="H35" s="151">
        <f t="shared" si="3"/>
        <v>305800</v>
      </c>
      <c r="I35" s="175">
        <f t="shared" si="3"/>
        <v>305800</v>
      </c>
      <c r="J35" s="46"/>
      <c r="K35" s="46"/>
    </row>
    <row r="36" spans="1:11" s="52" customFormat="1" ht="37.5">
      <c r="A36" s="86" t="s">
        <v>293</v>
      </c>
      <c r="B36" s="83" t="s">
        <v>1</v>
      </c>
      <c r="C36" s="83" t="s">
        <v>229</v>
      </c>
      <c r="D36" s="83" t="s">
        <v>264</v>
      </c>
      <c r="E36" s="83" t="s">
        <v>294</v>
      </c>
      <c r="F36" s="148"/>
      <c r="G36" s="151">
        <f t="shared" si="3"/>
        <v>305800</v>
      </c>
      <c r="H36" s="151">
        <f t="shared" si="3"/>
        <v>305800</v>
      </c>
      <c r="I36" s="175">
        <f t="shared" si="3"/>
        <v>305800</v>
      </c>
      <c r="J36" s="46"/>
      <c r="K36" s="46"/>
    </row>
    <row r="37" spans="1:11" s="52" customFormat="1" ht="37.5">
      <c r="A37" s="86" t="s">
        <v>295</v>
      </c>
      <c r="B37" s="83" t="s">
        <v>1</v>
      </c>
      <c r="C37" s="83" t="s">
        <v>229</v>
      </c>
      <c r="D37" s="83" t="s">
        <v>264</v>
      </c>
      <c r="E37" s="83" t="s">
        <v>296</v>
      </c>
      <c r="F37" s="148"/>
      <c r="G37" s="151">
        <f t="shared" si="3"/>
        <v>305800</v>
      </c>
      <c r="H37" s="151">
        <f t="shared" si="3"/>
        <v>305800</v>
      </c>
      <c r="I37" s="175">
        <f t="shared" si="3"/>
        <v>305800</v>
      </c>
      <c r="J37" s="46"/>
      <c r="K37" s="46"/>
    </row>
    <row r="38" spans="1:11" s="52" customFormat="1" ht="75" customHeight="1">
      <c r="A38" s="86" t="s">
        <v>239</v>
      </c>
      <c r="B38" s="83" t="s">
        <v>1</v>
      </c>
      <c r="C38" s="83" t="s">
        <v>229</v>
      </c>
      <c r="D38" s="83" t="s">
        <v>264</v>
      </c>
      <c r="E38" s="83" t="s">
        <v>296</v>
      </c>
      <c r="F38" s="148">
        <v>100</v>
      </c>
      <c r="G38" s="151">
        <v>305800</v>
      </c>
      <c r="H38" s="151">
        <v>305800</v>
      </c>
      <c r="I38" s="175">
        <v>305800</v>
      </c>
      <c r="J38" s="46"/>
      <c r="K38" s="46"/>
    </row>
    <row r="39" spans="1:11" s="52" customFormat="1">
      <c r="A39" s="162" t="s">
        <v>315</v>
      </c>
      <c r="B39" s="85" t="s">
        <v>1</v>
      </c>
      <c r="C39" s="85" t="s">
        <v>229</v>
      </c>
      <c r="D39" s="85" t="s">
        <v>316</v>
      </c>
      <c r="E39" s="85"/>
      <c r="F39" s="85"/>
      <c r="G39" s="182">
        <f>G40+G54+G65+G76+G83+G91</f>
        <v>47254239.159999996</v>
      </c>
      <c r="H39" s="182">
        <f>H40+H54+H65+H76+H83+H91</f>
        <v>46185158.43</v>
      </c>
      <c r="I39" s="186">
        <f>I40+I54+I65+I76+I83+I91</f>
        <v>45049449.43</v>
      </c>
      <c r="J39" s="46"/>
      <c r="K39" s="46"/>
    </row>
    <row r="40" spans="1:11" s="52" customFormat="1" ht="37.5">
      <c r="A40" s="86" t="s">
        <v>712</v>
      </c>
      <c r="B40" s="83" t="s">
        <v>1</v>
      </c>
      <c r="C40" s="83" t="s">
        <v>229</v>
      </c>
      <c r="D40" s="83" t="s">
        <v>316</v>
      </c>
      <c r="E40" s="83" t="s">
        <v>340</v>
      </c>
      <c r="F40" s="83"/>
      <c r="G40" s="151">
        <f>G41</f>
        <v>2914765.9</v>
      </c>
      <c r="H40" s="151">
        <f>H41</f>
        <v>3272000</v>
      </c>
      <c r="I40" s="175">
        <f>I41</f>
        <v>2997000</v>
      </c>
      <c r="J40" s="46"/>
      <c r="K40" s="46"/>
    </row>
    <row r="41" spans="1:11" s="52" customFormat="1" ht="37.5">
      <c r="A41" s="86" t="s">
        <v>341</v>
      </c>
      <c r="B41" s="83" t="s">
        <v>1</v>
      </c>
      <c r="C41" s="83" t="s">
        <v>229</v>
      </c>
      <c r="D41" s="83" t="s">
        <v>316</v>
      </c>
      <c r="E41" s="83" t="s">
        <v>342</v>
      </c>
      <c r="F41" s="83"/>
      <c r="G41" s="151">
        <f>G42+G45+G48+G51</f>
        <v>2914765.9</v>
      </c>
      <c r="H41" s="151">
        <f>H42+H45+H48+H51</f>
        <v>3272000</v>
      </c>
      <c r="I41" s="175">
        <f>I42+I45+I48+I51</f>
        <v>2997000</v>
      </c>
      <c r="J41" s="46"/>
      <c r="K41" s="46"/>
    </row>
    <row r="42" spans="1:11" s="53" customFormat="1" ht="93.75">
      <c r="A42" s="86" t="s">
        <v>343</v>
      </c>
      <c r="B42" s="83" t="s">
        <v>1</v>
      </c>
      <c r="C42" s="83" t="s">
        <v>229</v>
      </c>
      <c r="D42" s="83" t="s">
        <v>316</v>
      </c>
      <c r="E42" s="83" t="s">
        <v>344</v>
      </c>
      <c r="F42" s="83"/>
      <c r="G42" s="151">
        <f t="shared" ref="G42:I43" si="4">G43</f>
        <v>1489765.9</v>
      </c>
      <c r="H42" s="151">
        <f t="shared" si="4"/>
        <v>1260000</v>
      </c>
      <c r="I42" s="175">
        <f t="shared" si="4"/>
        <v>1035000</v>
      </c>
      <c r="J42" s="46"/>
      <c r="K42" s="46"/>
    </row>
    <row r="43" spans="1:11" s="53" customFormat="1">
      <c r="A43" s="86" t="s">
        <v>345</v>
      </c>
      <c r="B43" s="83" t="s">
        <v>1</v>
      </c>
      <c r="C43" s="83" t="s">
        <v>229</v>
      </c>
      <c r="D43" s="83" t="s">
        <v>316</v>
      </c>
      <c r="E43" s="83" t="s">
        <v>346</v>
      </c>
      <c r="F43" s="83"/>
      <c r="G43" s="151">
        <f t="shared" si="4"/>
        <v>1489765.9</v>
      </c>
      <c r="H43" s="151">
        <f t="shared" si="4"/>
        <v>1260000</v>
      </c>
      <c r="I43" s="175">
        <f t="shared" si="4"/>
        <v>1035000</v>
      </c>
      <c r="J43" s="46"/>
      <c r="K43" s="46"/>
    </row>
    <row r="44" spans="1:11" s="49" customFormat="1" ht="37.5">
      <c r="A44" s="86" t="s">
        <v>275</v>
      </c>
      <c r="B44" s="83" t="s">
        <v>1</v>
      </c>
      <c r="C44" s="83" t="s">
        <v>229</v>
      </c>
      <c r="D44" s="83" t="s">
        <v>316</v>
      </c>
      <c r="E44" s="83" t="s">
        <v>346</v>
      </c>
      <c r="F44" s="83" t="s">
        <v>306</v>
      </c>
      <c r="G44" s="151">
        <v>1489765.9</v>
      </c>
      <c r="H44" s="151">
        <v>1260000</v>
      </c>
      <c r="I44" s="175">
        <v>1035000</v>
      </c>
      <c r="J44" s="46"/>
      <c r="K44" s="46"/>
    </row>
    <row r="45" spans="1:11" s="52" customFormat="1" ht="75">
      <c r="A45" s="86" t="s">
        <v>347</v>
      </c>
      <c r="B45" s="83" t="s">
        <v>1</v>
      </c>
      <c r="C45" s="83" t="s">
        <v>229</v>
      </c>
      <c r="D45" s="83" t="s">
        <v>316</v>
      </c>
      <c r="E45" s="83" t="s">
        <v>348</v>
      </c>
      <c r="F45" s="83"/>
      <c r="G45" s="151">
        <f t="shared" ref="G45:I46" si="5">G46</f>
        <v>1000000</v>
      </c>
      <c r="H45" s="151">
        <f t="shared" si="5"/>
        <v>1462000</v>
      </c>
      <c r="I45" s="175">
        <f t="shared" si="5"/>
        <v>1462000</v>
      </c>
      <c r="J45" s="46"/>
      <c r="K45" s="46"/>
    </row>
    <row r="46" spans="1:11" s="52" customFormat="1">
      <c r="A46" s="86" t="s">
        <v>345</v>
      </c>
      <c r="B46" s="83" t="s">
        <v>1</v>
      </c>
      <c r="C46" s="83" t="s">
        <v>229</v>
      </c>
      <c r="D46" s="83" t="s">
        <v>316</v>
      </c>
      <c r="E46" s="83" t="s">
        <v>349</v>
      </c>
      <c r="F46" s="83"/>
      <c r="G46" s="151">
        <f t="shared" si="5"/>
        <v>1000000</v>
      </c>
      <c r="H46" s="151">
        <f t="shared" si="5"/>
        <v>1462000</v>
      </c>
      <c r="I46" s="175">
        <f t="shared" si="5"/>
        <v>1462000</v>
      </c>
      <c r="J46" s="46"/>
      <c r="K46" s="46"/>
    </row>
    <row r="47" spans="1:11" s="52" customFormat="1" ht="42" customHeight="1">
      <c r="A47" s="86" t="s">
        <v>275</v>
      </c>
      <c r="B47" s="83" t="s">
        <v>1</v>
      </c>
      <c r="C47" s="83" t="s">
        <v>229</v>
      </c>
      <c r="D47" s="83" t="s">
        <v>316</v>
      </c>
      <c r="E47" s="83" t="s">
        <v>349</v>
      </c>
      <c r="F47" s="83" t="s">
        <v>306</v>
      </c>
      <c r="G47" s="151">
        <v>1000000</v>
      </c>
      <c r="H47" s="151">
        <v>1462000</v>
      </c>
      <c r="I47" s="175">
        <v>1462000</v>
      </c>
      <c r="J47" s="46"/>
      <c r="K47" s="46"/>
    </row>
    <row r="48" spans="1:11" s="52" customFormat="1" ht="37.5">
      <c r="A48" s="86" t="s">
        <v>350</v>
      </c>
      <c r="B48" s="83" t="s">
        <v>1</v>
      </c>
      <c r="C48" s="83" t="s">
        <v>229</v>
      </c>
      <c r="D48" s="83" t="s">
        <v>316</v>
      </c>
      <c r="E48" s="83" t="s">
        <v>351</v>
      </c>
      <c r="F48" s="83"/>
      <c r="G48" s="151">
        <f t="shared" ref="G48:I49" si="6">G49</f>
        <v>75000</v>
      </c>
      <c r="H48" s="151">
        <f t="shared" si="6"/>
        <v>150000</v>
      </c>
      <c r="I48" s="175">
        <f t="shared" si="6"/>
        <v>150000</v>
      </c>
      <c r="J48" s="46"/>
      <c r="K48" s="46"/>
    </row>
    <row r="49" spans="1:11" s="52" customFormat="1">
      <c r="A49" s="86" t="s">
        <v>345</v>
      </c>
      <c r="B49" s="83" t="s">
        <v>1</v>
      </c>
      <c r="C49" s="83" t="s">
        <v>229</v>
      </c>
      <c r="D49" s="83" t="s">
        <v>316</v>
      </c>
      <c r="E49" s="83" t="s">
        <v>352</v>
      </c>
      <c r="F49" s="83"/>
      <c r="G49" s="151">
        <f t="shared" si="6"/>
        <v>75000</v>
      </c>
      <c r="H49" s="151">
        <f t="shared" si="6"/>
        <v>150000</v>
      </c>
      <c r="I49" s="175">
        <f t="shared" si="6"/>
        <v>150000</v>
      </c>
      <c r="J49" s="46"/>
      <c r="K49" s="46"/>
    </row>
    <row r="50" spans="1:11" s="52" customFormat="1" ht="37.5">
      <c r="A50" s="86" t="s">
        <v>275</v>
      </c>
      <c r="B50" s="83" t="s">
        <v>1</v>
      </c>
      <c r="C50" s="83" t="s">
        <v>229</v>
      </c>
      <c r="D50" s="83" t="s">
        <v>316</v>
      </c>
      <c r="E50" s="83" t="s">
        <v>352</v>
      </c>
      <c r="F50" s="83" t="s">
        <v>306</v>
      </c>
      <c r="G50" s="151">
        <v>75000</v>
      </c>
      <c r="H50" s="151">
        <v>150000</v>
      </c>
      <c r="I50" s="175">
        <v>150000</v>
      </c>
      <c r="J50" s="46"/>
      <c r="K50" s="46"/>
    </row>
    <row r="51" spans="1:11" s="52" customFormat="1" ht="102.75" customHeight="1">
      <c r="A51" s="86" t="s">
        <v>353</v>
      </c>
      <c r="B51" s="83" t="s">
        <v>1</v>
      </c>
      <c r="C51" s="83" t="s">
        <v>229</v>
      </c>
      <c r="D51" s="83" t="s">
        <v>316</v>
      </c>
      <c r="E51" s="83" t="s">
        <v>354</v>
      </c>
      <c r="F51" s="83"/>
      <c r="G51" s="151">
        <f t="shared" ref="G51:I52" si="7">G52</f>
        <v>350000</v>
      </c>
      <c r="H51" s="151">
        <f t="shared" si="7"/>
        <v>400000</v>
      </c>
      <c r="I51" s="175">
        <f t="shared" si="7"/>
        <v>350000</v>
      </c>
      <c r="J51" s="46"/>
      <c r="K51" s="46"/>
    </row>
    <row r="52" spans="1:11" s="52" customFormat="1">
      <c r="A52" s="86" t="s">
        <v>355</v>
      </c>
      <c r="B52" s="83" t="s">
        <v>1</v>
      </c>
      <c r="C52" s="83" t="s">
        <v>229</v>
      </c>
      <c r="D52" s="83" t="s">
        <v>316</v>
      </c>
      <c r="E52" s="83" t="s">
        <v>356</v>
      </c>
      <c r="F52" s="83"/>
      <c r="G52" s="151">
        <f t="shared" si="7"/>
        <v>350000</v>
      </c>
      <c r="H52" s="151">
        <f t="shared" si="7"/>
        <v>400000</v>
      </c>
      <c r="I52" s="175">
        <f t="shared" si="7"/>
        <v>350000</v>
      </c>
      <c r="J52" s="46"/>
      <c r="K52" s="46"/>
    </row>
    <row r="53" spans="1:11" s="53" customFormat="1" ht="37.5">
      <c r="A53" s="86" t="s">
        <v>275</v>
      </c>
      <c r="B53" s="83" t="s">
        <v>1</v>
      </c>
      <c r="C53" s="83" t="s">
        <v>229</v>
      </c>
      <c r="D53" s="83" t="s">
        <v>316</v>
      </c>
      <c r="E53" s="83" t="s">
        <v>356</v>
      </c>
      <c r="F53" s="83" t="s">
        <v>306</v>
      </c>
      <c r="G53" s="151">
        <v>350000</v>
      </c>
      <c r="H53" s="151">
        <v>400000</v>
      </c>
      <c r="I53" s="175">
        <v>350000</v>
      </c>
      <c r="J53" s="46"/>
      <c r="K53" s="46"/>
    </row>
    <row r="54" spans="1:11" s="49" customFormat="1" ht="37.5">
      <c r="A54" s="86" t="s">
        <v>357</v>
      </c>
      <c r="B54" s="83" t="s">
        <v>1</v>
      </c>
      <c r="C54" s="83" t="s">
        <v>229</v>
      </c>
      <c r="D54" s="83" t="s">
        <v>316</v>
      </c>
      <c r="E54" s="83" t="s">
        <v>358</v>
      </c>
      <c r="F54" s="83"/>
      <c r="G54" s="151">
        <f t="shared" ref="G54:I55" si="8">G55</f>
        <v>440000</v>
      </c>
      <c r="H54" s="151">
        <f t="shared" si="8"/>
        <v>480000</v>
      </c>
      <c r="I54" s="175">
        <f t="shared" si="8"/>
        <v>520000</v>
      </c>
      <c r="J54" s="46"/>
      <c r="K54" s="46"/>
    </row>
    <row r="55" spans="1:11" s="49" customFormat="1" ht="37.5">
      <c r="A55" s="86" t="s">
        <v>359</v>
      </c>
      <c r="B55" s="83" t="s">
        <v>1</v>
      </c>
      <c r="C55" s="83" t="s">
        <v>229</v>
      </c>
      <c r="D55" s="83" t="s">
        <v>316</v>
      </c>
      <c r="E55" s="83" t="s">
        <v>360</v>
      </c>
      <c r="F55" s="83"/>
      <c r="G55" s="151">
        <f t="shared" si="8"/>
        <v>440000</v>
      </c>
      <c r="H55" s="151">
        <f t="shared" si="8"/>
        <v>480000</v>
      </c>
      <c r="I55" s="175">
        <f t="shared" si="8"/>
        <v>520000</v>
      </c>
      <c r="J55" s="46"/>
      <c r="K55" s="46"/>
    </row>
    <row r="56" spans="1:11" s="49" customFormat="1" ht="37.5">
      <c r="A56" s="86" t="s">
        <v>361</v>
      </c>
      <c r="B56" s="83" t="s">
        <v>1</v>
      </c>
      <c r="C56" s="83" t="s">
        <v>229</v>
      </c>
      <c r="D56" s="83" t="s">
        <v>316</v>
      </c>
      <c r="E56" s="83" t="s">
        <v>362</v>
      </c>
      <c r="F56" s="83"/>
      <c r="G56" s="151">
        <f>G57+G59+G61+G63</f>
        <v>440000</v>
      </c>
      <c r="H56" s="151">
        <f>H57+H59+H61+H63</f>
        <v>480000</v>
      </c>
      <c r="I56" s="175">
        <f>I57+I59+I61+I63</f>
        <v>520000</v>
      </c>
      <c r="J56" s="46"/>
      <c r="K56" s="46"/>
    </row>
    <row r="57" spans="1:11" s="54" customFormat="1" ht="37.5">
      <c r="A57" s="164" t="s">
        <v>363</v>
      </c>
      <c r="B57" s="149" t="s">
        <v>1</v>
      </c>
      <c r="C57" s="149" t="s">
        <v>229</v>
      </c>
      <c r="D57" s="149" t="s">
        <v>316</v>
      </c>
      <c r="E57" s="149" t="s">
        <v>364</v>
      </c>
      <c r="F57" s="149"/>
      <c r="G57" s="151">
        <f>G58</f>
        <v>76077</v>
      </c>
      <c r="H57" s="151">
        <f>H58</f>
        <v>0</v>
      </c>
      <c r="I57" s="175">
        <f>I58</f>
        <v>0</v>
      </c>
      <c r="J57" s="46"/>
      <c r="K57" s="46"/>
    </row>
    <row r="58" spans="1:11" s="54" customFormat="1" ht="37.5">
      <c r="A58" s="164" t="s">
        <v>275</v>
      </c>
      <c r="B58" s="149" t="s">
        <v>1</v>
      </c>
      <c r="C58" s="149" t="s">
        <v>229</v>
      </c>
      <c r="D58" s="149" t="s">
        <v>316</v>
      </c>
      <c r="E58" s="149" t="s">
        <v>364</v>
      </c>
      <c r="F58" s="149" t="s">
        <v>306</v>
      </c>
      <c r="G58" s="151">
        <v>76077</v>
      </c>
      <c r="H58" s="151">
        <v>0</v>
      </c>
      <c r="I58" s="175">
        <v>0</v>
      </c>
      <c r="J58" s="46"/>
      <c r="K58" s="46"/>
    </row>
    <row r="59" spans="1:11" s="54" customFormat="1">
      <c r="A59" s="164" t="s">
        <v>365</v>
      </c>
      <c r="B59" s="149" t="s">
        <v>1</v>
      </c>
      <c r="C59" s="149" t="s">
        <v>229</v>
      </c>
      <c r="D59" s="149" t="s">
        <v>316</v>
      </c>
      <c r="E59" s="149" t="s">
        <v>366</v>
      </c>
      <c r="F59" s="149"/>
      <c r="G59" s="151">
        <f>G60</f>
        <v>115300</v>
      </c>
      <c r="H59" s="151">
        <f>H60</f>
        <v>240000</v>
      </c>
      <c r="I59" s="175">
        <f>I60</f>
        <v>260000</v>
      </c>
      <c r="J59" s="46"/>
      <c r="K59" s="46"/>
    </row>
    <row r="60" spans="1:11" s="54" customFormat="1" ht="37.5">
      <c r="A60" s="164" t="s">
        <v>275</v>
      </c>
      <c r="B60" s="149" t="s">
        <v>1</v>
      </c>
      <c r="C60" s="149" t="s">
        <v>229</v>
      </c>
      <c r="D60" s="149" t="s">
        <v>316</v>
      </c>
      <c r="E60" s="149" t="s">
        <v>366</v>
      </c>
      <c r="F60" s="149" t="s">
        <v>306</v>
      </c>
      <c r="G60" s="151">
        <v>115300</v>
      </c>
      <c r="H60" s="151">
        <v>240000</v>
      </c>
      <c r="I60" s="175">
        <v>260000</v>
      </c>
      <c r="J60" s="46"/>
      <c r="K60" s="46"/>
    </row>
    <row r="61" spans="1:11" s="54" customFormat="1" ht="27" customHeight="1">
      <c r="A61" s="164" t="s">
        <v>1022</v>
      </c>
      <c r="B61" s="149" t="s">
        <v>1</v>
      </c>
      <c r="C61" s="149" t="s">
        <v>229</v>
      </c>
      <c r="D61" s="149" t="s">
        <v>316</v>
      </c>
      <c r="E61" s="149" t="s">
        <v>1021</v>
      </c>
      <c r="F61" s="149"/>
      <c r="G61" s="151">
        <f>G62</f>
        <v>177160</v>
      </c>
      <c r="H61" s="151">
        <f>H62</f>
        <v>240000</v>
      </c>
      <c r="I61" s="175">
        <f>I62</f>
        <v>260000</v>
      </c>
      <c r="J61" s="46"/>
      <c r="K61" s="46"/>
    </row>
    <row r="62" spans="1:11" s="54" customFormat="1" ht="37.5">
      <c r="A62" s="164" t="s">
        <v>275</v>
      </c>
      <c r="B62" s="149" t="s">
        <v>1</v>
      </c>
      <c r="C62" s="149" t="s">
        <v>229</v>
      </c>
      <c r="D62" s="149" t="s">
        <v>316</v>
      </c>
      <c r="E62" s="149" t="s">
        <v>1021</v>
      </c>
      <c r="F62" s="149" t="s">
        <v>306</v>
      </c>
      <c r="G62" s="151">
        <v>177160</v>
      </c>
      <c r="H62" s="151">
        <v>240000</v>
      </c>
      <c r="I62" s="175">
        <v>260000</v>
      </c>
      <c r="J62" s="46"/>
      <c r="K62" s="46"/>
    </row>
    <row r="63" spans="1:11" s="54" customFormat="1" ht="37.5">
      <c r="A63" s="164" t="s">
        <v>1024</v>
      </c>
      <c r="B63" s="149" t="s">
        <v>1</v>
      </c>
      <c r="C63" s="149" t="s">
        <v>229</v>
      </c>
      <c r="D63" s="149" t="s">
        <v>316</v>
      </c>
      <c r="E63" s="149" t="s">
        <v>1023</v>
      </c>
      <c r="F63" s="149"/>
      <c r="G63" s="151">
        <f>G64</f>
        <v>71463</v>
      </c>
      <c r="H63" s="151">
        <f>H64</f>
        <v>0</v>
      </c>
      <c r="I63" s="175">
        <f>I64</f>
        <v>0</v>
      </c>
      <c r="J63" s="46"/>
      <c r="K63" s="46"/>
    </row>
    <row r="64" spans="1:11" s="54" customFormat="1" ht="37.5">
      <c r="A64" s="164" t="s">
        <v>275</v>
      </c>
      <c r="B64" s="149" t="s">
        <v>1</v>
      </c>
      <c r="C64" s="149" t="s">
        <v>229</v>
      </c>
      <c r="D64" s="149" t="s">
        <v>316</v>
      </c>
      <c r="E64" s="149" t="s">
        <v>1023</v>
      </c>
      <c r="F64" s="149" t="s">
        <v>306</v>
      </c>
      <c r="G64" s="151">
        <v>71463</v>
      </c>
      <c r="H64" s="151">
        <v>0</v>
      </c>
      <c r="I64" s="175">
        <v>0</v>
      </c>
      <c r="J64" s="46"/>
      <c r="K64" s="46"/>
    </row>
    <row r="65" spans="1:11" s="54" customFormat="1" ht="37.5">
      <c r="A65" s="164" t="s">
        <v>276</v>
      </c>
      <c r="B65" s="149" t="s">
        <v>1</v>
      </c>
      <c r="C65" s="149" t="s">
        <v>229</v>
      </c>
      <c r="D65" s="149" t="s">
        <v>316</v>
      </c>
      <c r="E65" s="149" t="s">
        <v>277</v>
      </c>
      <c r="F65" s="149"/>
      <c r="G65" s="151">
        <f>G66</f>
        <v>155680</v>
      </c>
      <c r="H65" s="151">
        <f>H66</f>
        <v>160672</v>
      </c>
      <c r="I65" s="175">
        <f>I66</f>
        <v>165863</v>
      </c>
      <c r="J65" s="46"/>
      <c r="K65" s="46"/>
    </row>
    <row r="66" spans="1:11" s="54" customFormat="1" ht="37.5">
      <c r="A66" s="164" t="s">
        <v>532</v>
      </c>
      <c r="B66" s="149" t="s">
        <v>1</v>
      </c>
      <c r="C66" s="149" t="s">
        <v>229</v>
      </c>
      <c r="D66" s="149" t="s">
        <v>316</v>
      </c>
      <c r="E66" s="149" t="s">
        <v>533</v>
      </c>
      <c r="F66" s="149"/>
      <c r="G66" s="151">
        <f>G67+G70+G73</f>
        <v>155680</v>
      </c>
      <c r="H66" s="151">
        <f>H67+H70+H73</f>
        <v>160672</v>
      </c>
      <c r="I66" s="175">
        <f>I67+I70+I73</f>
        <v>165863</v>
      </c>
      <c r="J66" s="46"/>
      <c r="K66" s="46"/>
    </row>
    <row r="67" spans="1:11" s="54" customFormat="1" ht="37.5">
      <c r="A67" s="164" t="s">
        <v>538</v>
      </c>
      <c r="B67" s="149" t="s">
        <v>1</v>
      </c>
      <c r="C67" s="149" t="s">
        <v>229</v>
      </c>
      <c r="D67" s="149" t="s">
        <v>316</v>
      </c>
      <c r="E67" s="149" t="s">
        <v>539</v>
      </c>
      <c r="F67" s="149"/>
      <c r="G67" s="151">
        <f t="shared" ref="G67:I68" si="9">G68</f>
        <v>94400</v>
      </c>
      <c r="H67" s="151">
        <f t="shared" si="9"/>
        <v>98976</v>
      </c>
      <c r="I67" s="175">
        <f t="shared" si="9"/>
        <v>103735</v>
      </c>
      <c r="J67" s="46"/>
      <c r="K67" s="46"/>
    </row>
    <row r="68" spans="1:11" s="54" customFormat="1" ht="37.5">
      <c r="A68" s="164" t="s">
        <v>536</v>
      </c>
      <c r="B68" s="149" t="s">
        <v>1</v>
      </c>
      <c r="C68" s="149" t="s">
        <v>229</v>
      </c>
      <c r="D68" s="149" t="s">
        <v>316</v>
      </c>
      <c r="E68" s="149" t="s">
        <v>583</v>
      </c>
      <c r="F68" s="149"/>
      <c r="G68" s="151">
        <f t="shared" si="9"/>
        <v>94400</v>
      </c>
      <c r="H68" s="151">
        <f t="shared" si="9"/>
        <v>98976</v>
      </c>
      <c r="I68" s="175">
        <f t="shared" si="9"/>
        <v>103735</v>
      </c>
      <c r="J68" s="46"/>
      <c r="K68" s="46"/>
    </row>
    <row r="69" spans="1:11" s="54" customFormat="1" ht="37.5">
      <c r="A69" s="164" t="s">
        <v>275</v>
      </c>
      <c r="B69" s="149" t="s">
        <v>1</v>
      </c>
      <c r="C69" s="149" t="s">
        <v>229</v>
      </c>
      <c r="D69" s="149" t="s">
        <v>316</v>
      </c>
      <c r="E69" s="149" t="s">
        <v>540</v>
      </c>
      <c r="F69" s="149" t="s">
        <v>306</v>
      </c>
      <c r="G69" s="151">
        <v>94400</v>
      </c>
      <c r="H69" s="151">
        <v>98976</v>
      </c>
      <c r="I69" s="175">
        <v>103735</v>
      </c>
      <c r="J69" s="46"/>
      <c r="K69" s="46"/>
    </row>
    <row r="70" spans="1:11" s="54" customFormat="1" ht="75">
      <c r="A70" s="164" t="s">
        <v>584</v>
      </c>
      <c r="B70" s="149" t="s">
        <v>1</v>
      </c>
      <c r="C70" s="149" t="s">
        <v>229</v>
      </c>
      <c r="D70" s="149" t="s">
        <v>316</v>
      </c>
      <c r="E70" s="149" t="s">
        <v>585</v>
      </c>
      <c r="F70" s="149"/>
      <c r="G70" s="151">
        <f t="shared" ref="G70:I71" si="10">G71</f>
        <v>10400</v>
      </c>
      <c r="H70" s="151">
        <f t="shared" si="10"/>
        <v>10816</v>
      </c>
      <c r="I70" s="175">
        <f t="shared" si="10"/>
        <v>11248</v>
      </c>
      <c r="J70" s="46"/>
      <c r="K70" s="46"/>
    </row>
    <row r="71" spans="1:11" s="54" customFormat="1" ht="37.5">
      <c r="A71" s="164" t="s">
        <v>536</v>
      </c>
      <c r="B71" s="149" t="s">
        <v>1</v>
      </c>
      <c r="C71" s="149" t="s">
        <v>229</v>
      </c>
      <c r="D71" s="149" t="s">
        <v>316</v>
      </c>
      <c r="E71" s="149" t="s">
        <v>586</v>
      </c>
      <c r="F71" s="149"/>
      <c r="G71" s="151">
        <f t="shared" si="10"/>
        <v>10400</v>
      </c>
      <c r="H71" s="151">
        <f t="shared" si="10"/>
        <v>10816</v>
      </c>
      <c r="I71" s="175">
        <f t="shared" si="10"/>
        <v>11248</v>
      </c>
      <c r="J71" s="46"/>
      <c r="K71" s="46"/>
    </row>
    <row r="72" spans="1:11" s="54" customFormat="1" ht="37.5">
      <c r="A72" s="164" t="s">
        <v>275</v>
      </c>
      <c r="B72" s="149" t="s">
        <v>1</v>
      </c>
      <c r="C72" s="149" t="s">
        <v>229</v>
      </c>
      <c r="D72" s="149" t="s">
        <v>316</v>
      </c>
      <c r="E72" s="149" t="s">
        <v>587</v>
      </c>
      <c r="F72" s="149" t="s">
        <v>306</v>
      </c>
      <c r="G72" s="151">
        <v>10400</v>
      </c>
      <c r="H72" s="151">
        <v>10816</v>
      </c>
      <c r="I72" s="175">
        <v>11248</v>
      </c>
      <c r="J72" s="46"/>
      <c r="K72" s="46"/>
    </row>
    <row r="73" spans="1:11" s="54" customFormat="1" ht="56.25">
      <c r="A73" s="86" t="s">
        <v>541</v>
      </c>
      <c r="B73" s="149" t="s">
        <v>1</v>
      </c>
      <c r="C73" s="149" t="s">
        <v>229</v>
      </c>
      <c r="D73" s="149" t="s">
        <v>316</v>
      </c>
      <c r="E73" s="83" t="s">
        <v>737</v>
      </c>
      <c r="F73" s="83"/>
      <c r="G73" s="151">
        <f t="shared" ref="G73:I74" si="11">G74</f>
        <v>50880</v>
      </c>
      <c r="H73" s="151">
        <f t="shared" si="11"/>
        <v>50880</v>
      </c>
      <c r="I73" s="175">
        <f t="shared" si="11"/>
        <v>50880</v>
      </c>
      <c r="J73" s="46"/>
      <c r="K73" s="46"/>
    </row>
    <row r="74" spans="1:11" s="54" customFormat="1" ht="37.5">
      <c r="A74" s="86" t="s">
        <v>736</v>
      </c>
      <c r="B74" s="149" t="s">
        <v>1</v>
      </c>
      <c r="C74" s="149" t="s">
        <v>229</v>
      </c>
      <c r="D74" s="149" t="s">
        <v>316</v>
      </c>
      <c r="E74" s="83" t="s">
        <v>738</v>
      </c>
      <c r="F74" s="83"/>
      <c r="G74" s="151">
        <f t="shared" si="11"/>
        <v>50880</v>
      </c>
      <c r="H74" s="151">
        <f t="shared" si="11"/>
        <v>50880</v>
      </c>
      <c r="I74" s="175">
        <f t="shared" si="11"/>
        <v>50880</v>
      </c>
      <c r="J74" s="46"/>
      <c r="K74" s="46"/>
    </row>
    <row r="75" spans="1:11" s="54" customFormat="1" ht="37.5">
      <c r="A75" s="86" t="s">
        <v>275</v>
      </c>
      <c r="B75" s="149" t="s">
        <v>1</v>
      </c>
      <c r="C75" s="149" t="s">
        <v>229</v>
      </c>
      <c r="D75" s="149" t="s">
        <v>316</v>
      </c>
      <c r="E75" s="83" t="s">
        <v>738</v>
      </c>
      <c r="F75" s="83" t="s">
        <v>306</v>
      </c>
      <c r="G75" s="151">
        <v>50880</v>
      </c>
      <c r="H75" s="151">
        <v>50880</v>
      </c>
      <c r="I75" s="175">
        <v>50880</v>
      </c>
      <c r="J75" s="46"/>
      <c r="K75" s="46"/>
    </row>
    <row r="76" spans="1:11" s="49" customFormat="1" ht="37.5">
      <c r="A76" s="86" t="s">
        <v>367</v>
      </c>
      <c r="B76" s="83" t="s">
        <v>1</v>
      </c>
      <c r="C76" s="83" t="s">
        <v>229</v>
      </c>
      <c r="D76" s="83" t="s">
        <v>316</v>
      </c>
      <c r="E76" s="83" t="s">
        <v>368</v>
      </c>
      <c r="F76" s="83"/>
      <c r="G76" s="151">
        <f>G77</f>
        <v>973777</v>
      </c>
      <c r="H76" s="151">
        <f>H77</f>
        <v>293777</v>
      </c>
      <c r="I76" s="175">
        <f>I77</f>
        <v>293777</v>
      </c>
      <c r="J76" s="46"/>
      <c r="K76" s="46"/>
    </row>
    <row r="77" spans="1:11" s="49" customFormat="1">
      <c r="A77" s="86" t="s">
        <v>369</v>
      </c>
      <c r="B77" s="83" t="s">
        <v>1</v>
      </c>
      <c r="C77" s="83" t="s">
        <v>229</v>
      </c>
      <c r="D77" s="83" t="s">
        <v>316</v>
      </c>
      <c r="E77" s="83" t="s">
        <v>370</v>
      </c>
      <c r="F77" s="83"/>
      <c r="G77" s="151">
        <f>G78+G81</f>
        <v>973777</v>
      </c>
      <c r="H77" s="151">
        <f>H78+H81</f>
        <v>293777</v>
      </c>
      <c r="I77" s="175">
        <f>I78+I81</f>
        <v>293777</v>
      </c>
      <c r="J77" s="46"/>
      <c r="K77" s="46"/>
    </row>
    <row r="78" spans="1:11" s="49" customFormat="1" ht="37.5">
      <c r="A78" s="86" t="s">
        <v>363</v>
      </c>
      <c r="B78" s="83" t="s">
        <v>1</v>
      </c>
      <c r="C78" s="83" t="s">
        <v>229</v>
      </c>
      <c r="D78" s="83" t="s">
        <v>316</v>
      </c>
      <c r="E78" s="83" t="s">
        <v>371</v>
      </c>
      <c r="F78" s="83"/>
      <c r="G78" s="151">
        <f>G79+G80</f>
        <v>293777</v>
      </c>
      <c r="H78" s="151">
        <f>H79+H80</f>
        <v>293777</v>
      </c>
      <c r="I78" s="175">
        <f>I79+I80</f>
        <v>293777</v>
      </c>
      <c r="J78" s="46">
        <f>G78+G87</f>
        <v>1133777</v>
      </c>
      <c r="K78" s="46"/>
    </row>
    <row r="79" spans="1:11" s="49" customFormat="1" ht="37.5">
      <c r="A79" s="86" t="s">
        <v>275</v>
      </c>
      <c r="B79" s="83" t="s">
        <v>1</v>
      </c>
      <c r="C79" s="83" t="s">
        <v>229</v>
      </c>
      <c r="D79" s="83" t="s">
        <v>316</v>
      </c>
      <c r="E79" s="83" t="s">
        <v>371</v>
      </c>
      <c r="F79" s="83" t="s">
        <v>306</v>
      </c>
      <c r="G79" s="151">
        <v>60000</v>
      </c>
      <c r="H79" s="151">
        <v>60000</v>
      </c>
      <c r="I79" s="175">
        <v>60000</v>
      </c>
      <c r="J79" s="46"/>
      <c r="K79" s="46"/>
    </row>
    <row r="80" spans="1:11" s="49" customFormat="1">
      <c r="A80" s="86" t="s">
        <v>372</v>
      </c>
      <c r="B80" s="83" t="s">
        <v>1</v>
      </c>
      <c r="C80" s="83" t="s">
        <v>229</v>
      </c>
      <c r="D80" s="83" t="s">
        <v>316</v>
      </c>
      <c r="E80" s="83" t="s">
        <v>371</v>
      </c>
      <c r="F80" s="83" t="s">
        <v>373</v>
      </c>
      <c r="G80" s="151">
        <v>233777</v>
      </c>
      <c r="H80" s="151">
        <v>233777</v>
      </c>
      <c r="I80" s="175">
        <v>233777</v>
      </c>
      <c r="J80" s="46"/>
      <c r="K80" s="46"/>
    </row>
    <row r="81" spans="1:11" s="52" customFormat="1" ht="93.75">
      <c r="A81" s="86" t="s">
        <v>374</v>
      </c>
      <c r="B81" s="87" t="s">
        <v>1</v>
      </c>
      <c r="C81" s="87" t="s">
        <v>229</v>
      </c>
      <c r="D81" s="87" t="s">
        <v>316</v>
      </c>
      <c r="E81" s="150" t="s">
        <v>375</v>
      </c>
      <c r="F81" s="87"/>
      <c r="G81" s="183">
        <f>G82</f>
        <v>680000</v>
      </c>
      <c r="H81" s="183">
        <f>H82</f>
        <v>0</v>
      </c>
      <c r="I81" s="187">
        <f>I82</f>
        <v>0</v>
      </c>
      <c r="J81" s="46"/>
      <c r="K81" s="46"/>
    </row>
    <row r="82" spans="1:11" s="52" customFormat="1" ht="22.5" customHeight="1">
      <c r="A82" s="163" t="s">
        <v>376</v>
      </c>
      <c r="B82" s="87" t="s">
        <v>1</v>
      </c>
      <c r="C82" s="87" t="s">
        <v>229</v>
      </c>
      <c r="D82" s="87" t="s">
        <v>316</v>
      </c>
      <c r="E82" s="150" t="s">
        <v>375</v>
      </c>
      <c r="F82" s="87" t="s">
        <v>377</v>
      </c>
      <c r="G82" s="183">
        <v>680000</v>
      </c>
      <c r="H82" s="151">
        <v>0</v>
      </c>
      <c r="I82" s="175">
        <v>0</v>
      </c>
      <c r="J82" s="46"/>
      <c r="K82" s="46"/>
    </row>
    <row r="83" spans="1:11" s="52" customFormat="1" ht="37.5">
      <c r="A83" s="86" t="s">
        <v>291</v>
      </c>
      <c r="B83" s="83" t="s">
        <v>1</v>
      </c>
      <c r="C83" s="83" t="s">
        <v>229</v>
      </c>
      <c r="D83" s="83" t="s">
        <v>316</v>
      </c>
      <c r="E83" s="83" t="s">
        <v>292</v>
      </c>
      <c r="F83" s="83"/>
      <c r="G83" s="151">
        <f>G84</f>
        <v>2631880</v>
      </c>
      <c r="H83" s="151">
        <f>H84</f>
        <v>2640080</v>
      </c>
      <c r="I83" s="175">
        <f>I84</f>
        <v>2767680</v>
      </c>
      <c r="J83" s="46"/>
      <c r="K83" s="46"/>
    </row>
    <row r="84" spans="1:11" s="52" customFormat="1" ht="37.5">
      <c r="A84" s="86" t="s">
        <v>293</v>
      </c>
      <c r="B84" s="83" t="s">
        <v>1</v>
      </c>
      <c r="C84" s="83" t="s">
        <v>229</v>
      </c>
      <c r="D84" s="83" t="s">
        <v>316</v>
      </c>
      <c r="E84" s="83" t="s">
        <v>294</v>
      </c>
      <c r="F84" s="83"/>
      <c r="G84" s="151">
        <f>G85+G87+G89</f>
        <v>2631880</v>
      </c>
      <c r="H84" s="151">
        <f>H85+H87+H89</f>
        <v>2640080</v>
      </c>
      <c r="I84" s="175">
        <f>I85+I87+I89</f>
        <v>2767680</v>
      </c>
      <c r="J84" s="46"/>
      <c r="K84" s="46"/>
    </row>
    <row r="85" spans="1:11" s="52" customFormat="1" ht="56.25">
      <c r="A85" s="86" t="s">
        <v>378</v>
      </c>
      <c r="B85" s="83" t="s">
        <v>1</v>
      </c>
      <c r="C85" s="83" t="s">
        <v>229</v>
      </c>
      <c r="D85" s="83" t="s">
        <v>316</v>
      </c>
      <c r="E85" s="83" t="s">
        <v>379</v>
      </c>
      <c r="F85" s="83"/>
      <c r="G85" s="151">
        <f>G86</f>
        <v>30580</v>
      </c>
      <c r="H85" s="151">
        <f>H86</f>
        <v>30580</v>
      </c>
      <c r="I85" s="175">
        <f>I86</f>
        <v>30580</v>
      </c>
      <c r="J85" s="46"/>
      <c r="K85" s="46"/>
    </row>
    <row r="86" spans="1:11" s="52" customFormat="1" ht="75">
      <c r="A86" s="86" t="s">
        <v>239</v>
      </c>
      <c r="B86" s="83" t="s">
        <v>1</v>
      </c>
      <c r="C86" s="83" t="s">
        <v>229</v>
      </c>
      <c r="D86" s="83" t="s">
        <v>316</v>
      </c>
      <c r="E86" s="83" t="s">
        <v>379</v>
      </c>
      <c r="F86" s="83" t="s">
        <v>247</v>
      </c>
      <c r="G86" s="151">
        <v>30580</v>
      </c>
      <c r="H86" s="151">
        <v>30580</v>
      </c>
      <c r="I86" s="175">
        <v>30580</v>
      </c>
      <c r="J86" s="46"/>
      <c r="K86" s="46"/>
    </row>
    <row r="87" spans="1:11" s="52" customFormat="1" ht="37.5">
      <c r="A87" s="86" t="s">
        <v>380</v>
      </c>
      <c r="B87" s="83" t="s">
        <v>1</v>
      </c>
      <c r="C87" s="83" t="s">
        <v>229</v>
      </c>
      <c r="D87" s="83" t="s">
        <v>316</v>
      </c>
      <c r="E87" s="83" t="s">
        <v>381</v>
      </c>
      <c r="F87" s="83"/>
      <c r="G87" s="151">
        <f>G88</f>
        <v>840000</v>
      </c>
      <c r="H87" s="151">
        <f>H88</f>
        <v>840000</v>
      </c>
      <c r="I87" s="175">
        <f>I88</f>
        <v>840000</v>
      </c>
      <c r="J87" s="46"/>
      <c r="K87" s="46"/>
    </row>
    <row r="88" spans="1:11" s="52" customFormat="1" ht="42" customHeight="1">
      <c r="A88" s="86" t="s">
        <v>275</v>
      </c>
      <c r="B88" s="83" t="s">
        <v>1</v>
      </c>
      <c r="C88" s="83" t="s">
        <v>229</v>
      </c>
      <c r="D88" s="83" t="s">
        <v>316</v>
      </c>
      <c r="E88" s="83" t="s">
        <v>381</v>
      </c>
      <c r="F88" s="83" t="s">
        <v>306</v>
      </c>
      <c r="G88" s="151">
        <v>840000</v>
      </c>
      <c r="H88" s="151">
        <v>840000</v>
      </c>
      <c r="I88" s="175">
        <v>840000</v>
      </c>
      <c r="J88" s="46"/>
      <c r="K88" s="46"/>
    </row>
    <row r="89" spans="1:11" s="52" customFormat="1" ht="42" customHeight="1">
      <c r="A89" s="86" t="s">
        <v>382</v>
      </c>
      <c r="B89" s="83" t="s">
        <v>1</v>
      </c>
      <c r="C89" s="83" t="s">
        <v>229</v>
      </c>
      <c r="D89" s="83" t="s">
        <v>316</v>
      </c>
      <c r="E89" s="83" t="s">
        <v>383</v>
      </c>
      <c r="F89" s="83"/>
      <c r="G89" s="151">
        <f>G90</f>
        <v>1761300</v>
      </c>
      <c r="H89" s="151">
        <f>H90</f>
        <v>1769500</v>
      </c>
      <c r="I89" s="175">
        <f>I90</f>
        <v>1897100</v>
      </c>
      <c r="J89" s="46"/>
      <c r="K89" s="46"/>
    </row>
    <row r="90" spans="1:11" s="52" customFormat="1" ht="75">
      <c r="A90" s="86" t="s">
        <v>239</v>
      </c>
      <c r="B90" s="83" t="s">
        <v>1</v>
      </c>
      <c r="C90" s="83" t="s">
        <v>229</v>
      </c>
      <c r="D90" s="83" t="s">
        <v>316</v>
      </c>
      <c r="E90" s="83" t="s">
        <v>383</v>
      </c>
      <c r="F90" s="83" t="s">
        <v>247</v>
      </c>
      <c r="G90" s="151">
        <v>1761300</v>
      </c>
      <c r="H90" s="151">
        <v>1769500</v>
      </c>
      <c r="I90" s="175">
        <v>1897100</v>
      </c>
      <c r="J90" s="46"/>
      <c r="K90" s="46"/>
    </row>
    <row r="91" spans="1:11" s="52" customFormat="1" ht="42.75" customHeight="1">
      <c r="A91" s="86" t="s">
        <v>384</v>
      </c>
      <c r="B91" s="83" t="s">
        <v>1</v>
      </c>
      <c r="C91" s="83" t="s">
        <v>229</v>
      </c>
      <c r="D91" s="83" t="s">
        <v>316</v>
      </c>
      <c r="E91" s="83" t="s">
        <v>385</v>
      </c>
      <c r="F91" s="83"/>
      <c r="G91" s="151">
        <f t="shared" ref="G91:I92" si="12">G92</f>
        <v>40138136.259999998</v>
      </c>
      <c r="H91" s="151">
        <f t="shared" si="12"/>
        <v>39338629.43</v>
      </c>
      <c r="I91" s="175">
        <f t="shared" si="12"/>
        <v>38305129.43</v>
      </c>
      <c r="J91" s="46"/>
      <c r="K91" s="46"/>
    </row>
    <row r="92" spans="1:11" s="52" customFormat="1" ht="48.75" customHeight="1">
      <c r="A92" s="86" t="s">
        <v>386</v>
      </c>
      <c r="B92" s="83" t="s">
        <v>1</v>
      </c>
      <c r="C92" s="83" t="s">
        <v>229</v>
      </c>
      <c r="D92" s="83" t="s">
        <v>316</v>
      </c>
      <c r="E92" s="83" t="s">
        <v>387</v>
      </c>
      <c r="F92" s="83"/>
      <c r="G92" s="151">
        <f t="shared" si="12"/>
        <v>40138136.259999998</v>
      </c>
      <c r="H92" s="151">
        <f t="shared" si="12"/>
        <v>39338629.43</v>
      </c>
      <c r="I92" s="175">
        <f t="shared" si="12"/>
        <v>38305129.43</v>
      </c>
      <c r="J92" s="46"/>
      <c r="K92" s="46"/>
    </row>
    <row r="93" spans="1:11" s="52" customFormat="1" ht="48.75" customHeight="1">
      <c r="A93" s="86" t="s">
        <v>388</v>
      </c>
      <c r="B93" s="83" t="s">
        <v>1</v>
      </c>
      <c r="C93" s="83" t="s">
        <v>229</v>
      </c>
      <c r="D93" s="83" t="s">
        <v>316</v>
      </c>
      <c r="E93" s="83" t="s">
        <v>389</v>
      </c>
      <c r="F93" s="83"/>
      <c r="G93" s="151">
        <f>G94+G95+G96</f>
        <v>40138136.259999998</v>
      </c>
      <c r="H93" s="151">
        <f>H94+H95+H96</f>
        <v>39338629.43</v>
      </c>
      <c r="I93" s="175">
        <f>I94+I95+I96</f>
        <v>38305129.43</v>
      </c>
      <c r="J93" s="46"/>
      <c r="K93" s="46"/>
    </row>
    <row r="94" spans="1:11" s="52" customFormat="1" ht="84.75" customHeight="1">
      <c r="A94" s="86" t="s">
        <v>239</v>
      </c>
      <c r="B94" s="83" t="s">
        <v>1</v>
      </c>
      <c r="C94" s="83" t="s">
        <v>229</v>
      </c>
      <c r="D94" s="83" t="s">
        <v>316</v>
      </c>
      <c r="E94" s="83" t="s">
        <v>389</v>
      </c>
      <c r="F94" s="83" t="s">
        <v>247</v>
      </c>
      <c r="G94" s="151">
        <v>30303429.59</v>
      </c>
      <c r="H94" s="151">
        <v>30303429.59</v>
      </c>
      <c r="I94" s="175">
        <v>30303429.59</v>
      </c>
      <c r="J94" s="46"/>
      <c r="K94" s="46"/>
    </row>
    <row r="95" spans="1:11" s="52" customFormat="1" ht="37.5">
      <c r="A95" s="86" t="s">
        <v>275</v>
      </c>
      <c r="B95" s="83" t="s">
        <v>1</v>
      </c>
      <c r="C95" s="83" t="s">
        <v>229</v>
      </c>
      <c r="D95" s="83" t="s">
        <v>316</v>
      </c>
      <c r="E95" s="83" t="s">
        <v>389</v>
      </c>
      <c r="F95" s="83" t="s">
        <v>306</v>
      </c>
      <c r="G95" s="151">
        <v>9512091.7400000002</v>
      </c>
      <c r="H95" s="151">
        <v>8712584.9100000001</v>
      </c>
      <c r="I95" s="175">
        <v>7679084.9100000001</v>
      </c>
      <c r="J95" s="46"/>
      <c r="K95" s="46"/>
    </row>
    <row r="96" spans="1:11" s="52" customFormat="1">
      <c r="A96" s="86" t="s">
        <v>372</v>
      </c>
      <c r="B96" s="83" t="s">
        <v>1</v>
      </c>
      <c r="C96" s="83" t="s">
        <v>229</v>
      </c>
      <c r="D96" s="83" t="s">
        <v>316</v>
      </c>
      <c r="E96" s="83" t="s">
        <v>389</v>
      </c>
      <c r="F96" s="83" t="s">
        <v>373</v>
      </c>
      <c r="G96" s="151">
        <v>322614.93</v>
      </c>
      <c r="H96" s="151">
        <v>322614.93</v>
      </c>
      <c r="I96" s="175">
        <v>322614.93</v>
      </c>
      <c r="J96" s="46"/>
      <c r="K96" s="46"/>
    </row>
    <row r="97" spans="1:11" s="52" customFormat="1">
      <c r="A97" s="162" t="s">
        <v>689</v>
      </c>
      <c r="B97" s="85" t="s">
        <v>1</v>
      </c>
      <c r="C97" s="85" t="s">
        <v>264</v>
      </c>
      <c r="D97" s="85"/>
      <c r="E97" s="85"/>
      <c r="F97" s="85"/>
      <c r="G97" s="182">
        <f>G98+G120</f>
        <v>77851339.200000003</v>
      </c>
      <c r="H97" s="182">
        <f>H98+H120</f>
        <v>55221448</v>
      </c>
      <c r="I97" s="186">
        <f>I98+I120</f>
        <v>60070000</v>
      </c>
      <c r="J97" s="46"/>
      <c r="K97" s="46"/>
    </row>
    <row r="98" spans="1:11" s="52" customFormat="1">
      <c r="A98" s="162" t="s">
        <v>407</v>
      </c>
      <c r="B98" s="85" t="s">
        <v>1</v>
      </c>
      <c r="C98" s="85" t="s">
        <v>264</v>
      </c>
      <c r="D98" s="85" t="s">
        <v>390</v>
      </c>
      <c r="E98" s="85"/>
      <c r="F98" s="83"/>
      <c r="G98" s="182">
        <f>G99+G115</f>
        <v>76176071.200000003</v>
      </c>
      <c r="H98" s="182">
        <f>H99+H115</f>
        <v>55000000</v>
      </c>
      <c r="I98" s="186">
        <f>I99+I115</f>
        <v>59900000</v>
      </c>
      <c r="J98" s="46"/>
      <c r="K98" s="46"/>
    </row>
    <row r="99" spans="1:11" s="52" customFormat="1" ht="75">
      <c r="A99" s="86" t="s">
        <v>408</v>
      </c>
      <c r="B99" s="83" t="s">
        <v>1</v>
      </c>
      <c r="C99" s="83" t="s">
        <v>264</v>
      </c>
      <c r="D99" s="83" t="s">
        <v>390</v>
      </c>
      <c r="E99" s="83" t="s">
        <v>409</v>
      </c>
      <c r="F99" s="83"/>
      <c r="G99" s="151">
        <f>G100</f>
        <v>75866676</v>
      </c>
      <c r="H99" s="151">
        <f>H100</f>
        <v>55000000</v>
      </c>
      <c r="I99" s="175">
        <f>I100</f>
        <v>59900000</v>
      </c>
      <c r="J99" s="46"/>
      <c r="K99" s="46"/>
    </row>
    <row r="100" spans="1:11" s="52" customFormat="1" ht="43.5" customHeight="1">
      <c r="A100" s="86" t="s">
        <v>410</v>
      </c>
      <c r="B100" s="83" t="s">
        <v>1</v>
      </c>
      <c r="C100" s="83" t="s">
        <v>264</v>
      </c>
      <c r="D100" s="83" t="s">
        <v>390</v>
      </c>
      <c r="E100" s="83" t="s">
        <v>411</v>
      </c>
      <c r="F100" s="83"/>
      <c r="G100" s="151">
        <f>G101+G108</f>
        <v>75866676</v>
      </c>
      <c r="H100" s="151">
        <f>H101+H108</f>
        <v>55000000</v>
      </c>
      <c r="I100" s="175">
        <f>I101+I108</f>
        <v>59900000</v>
      </c>
      <c r="J100" s="46"/>
      <c r="K100" s="46"/>
    </row>
    <row r="101" spans="1:11" s="52" customFormat="1" ht="48.75" customHeight="1">
      <c r="A101" s="86" t="s">
        <v>412</v>
      </c>
      <c r="B101" s="83" t="s">
        <v>1</v>
      </c>
      <c r="C101" s="83" t="s">
        <v>264</v>
      </c>
      <c r="D101" s="83" t="s">
        <v>390</v>
      </c>
      <c r="E101" s="83" t="s">
        <v>413</v>
      </c>
      <c r="F101" s="83"/>
      <c r="G101" s="151">
        <f>G102+G104+G106</f>
        <v>68005951</v>
      </c>
      <c r="H101" s="151">
        <f>H102+H104+H106</f>
        <v>25000000</v>
      </c>
      <c r="I101" s="175">
        <f>I102+I104+I106</f>
        <v>29900000</v>
      </c>
      <c r="J101" s="46"/>
      <c r="K101" s="46"/>
    </row>
    <row r="102" spans="1:11" s="52" customFormat="1">
      <c r="A102" s="86" t="s">
        <v>414</v>
      </c>
      <c r="B102" s="83" t="s">
        <v>1</v>
      </c>
      <c r="C102" s="83" t="s">
        <v>264</v>
      </c>
      <c r="D102" s="83" t="s">
        <v>390</v>
      </c>
      <c r="E102" s="83" t="s">
        <v>415</v>
      </c>
      <c r="F102" s="83"/>
      <c r="G102" s="151">
        <f>G103</f>
        <v>14185372</v>
      </c>
      <c r="H102" s="151">
        <f>H103</f>
        <v>0</v>
      </c>
      <c r="I102" s="175">
        <f>I103</f>
        <v>0</v>
      </c>
      <c r="J102" s="46"/>
      <c r="K102" s="46"/>
    </row>
    <row r="103" spans="1:11" s="52" customFormat="1" ht="37.5">
      <c r="A103" s="86" t="s">
        <v>416</v>
      </c>
      <c r="B103" s="83" t="s">
        <v>1</v>
      </c>
      <c r="C103" s="83" t="s">
        <v>264</v>
      </c>
      <c r="D103" s="83" t="s">
        <v>390</v>
      </c>
      <c r="E103" s="83" t="s">
        <v>415</v>
      </c>
      <c r="F103" s="83" t="s">
        <v>417</v>
      </c>
      <c r="G103" s="151">
        <v>14185372</v>
      </c>
      <c r="H103" s="151">
        <v>0</v>
      </c>
      <c r="I103" s="175">
        <v>0</v>
      </c>
      <c r="J103" s="46"/>
      <c r="K103" s="46"/>
    </row>
    <row r="104" spans="1:11" s="55" customFormat="1" ht="56.25">
      <c r="A104" s="86" t="s">
        <v>418</v>
      </c>
      <c r="B104" s="83" t="s">
        <v>1</v>
      </c>
      <c r="C104" s="83" t="s">
        <v>264</v>
      </c>
      <c r="D104" s="83" t="s">
        <v>390</v>
      </c>
      <c r="E104" s="83" t="s">
        <v>419</v>
      </c>
      <c r="F104" s="83"/>
      <c r="G104" s="151">
        <f>G105</f>
        <v>4950000</v>
      </c>
      <c r="H104" s="151">
        <f>H105</f>
        <v>25000000</v>
      </c>
      <c r="I104" s="175">
        <f>I105</f>
        <v>29900000</v>
      </c>
      <c r="J104" s="46"/>
      <c r="K104" s="46"/>
    </row>
    <row r="105" spans="1:11" s="55" customFormat="1" ht="37.5">
      <c r="A105" s="86" t="s">
        <v>416</v>
      </c>
      <c r="B105" s="83" t="s">
        <v>1</v>
      </c>
      <c r="C105" s="83" t="s">
        <v>264</v>
      </c>
      <c r="D105" s="83" t="s">
        <v>390</v>
      </c>
      <c r="E105" s="83" t="s">
        <v>419</v>
      </c>
      <c r="F105" s="83" t="s">
        <v>417</v>
      </c>
      <c r="G105" s="151">
        <v>4950000</v>
      </c>
      <c r="H105" s="151">
        <v>25000000</v>
      </c>
      <c r="I105" s="175">
        <v>29900000</v>
      </c>
      <c r="J105" s="46"/>
      <c r="K105" s="46"/>
    </row>
    <row r="106" spans="1:11" s="55" customFormat="1" ht="24.75" customHeight="1">
      <c r="A106" s="86" t="s">
        <v>420</v>
      </c>
      <c r="B106" s="83" t="s">
        <v>1</v>
      </c>
      <c r="C106" s="83" t="s">
        <v>264</v>
      </c>
      <c r="D106" s="83" t="s">
        <v>390</v>
      </c>
      <c r="E106" s="83" t="s">
        <v>421</v>
      </c>
      <c r="F106" s="83"/>
      <c r="G106" s="151">
        <f>G107</f>
        <v>48870579</v>
      </c>
      <c r="H106" s="151">
        <f>H107</f>
        <v>0</v>
      </c>
      <c r="I106" s="175">
        <f>I107</f>
        <v>0</v>
      </c>
      <c r="J106" s="46"/>
      <c r="K106" s="46"/>
    </row>
    <row r="107" spans="1:11" s="55" customFormat="1" ht="37.5">
      <c r="A107" s="86" t="s">
        <v>416</v>
      </c>
      <c r="B107" s="83" t="s">
        <v>1</v>
      </c>
      <c r="C107" s="83" t="s">
        <v>264</v>
      </c>
      <c r="D107" s="83" t="s">
        <v>390</v>
      </c>
      <c r="E107" s="83" t="s">
        <v>421</v>
      </c>
      <c r="F107" s="83" t="s">
        <v>417</v>
      </c>
      <c r="G107" s="151">
        <v>48870579</v>
      </c>
      <c r="H107" s="151">
        <v>0</v>
      </c>
      <c r="I107" s="175">
        <v>0</v>
      </c>
      <c r="J107" s="46"/>
      <c r="K107" s="46"/>
    </row>
    <row r="108" spans="1:11" s="55" customFormat="1" ht="37.5">
      <c r="A108" s="86" t="s">
        <v>422</v>
      </c>
      <c r="B108" s="83" t="s">
        <v>1</v>
      </c>
      <c r="C108" s="83" t="s">
        <v>264</v>
      </c>
      <c r="D108" s="83" t="s">
        <v>390</v>
      </c>
      <c r="E108" s="83" t="s">
        <v>423</v>
      </c>
      <c r="F108" s="83"/>
      <c r="G108" s="151">
        <f>G109+G111+G113</f>
        <v>7860725</v>
      </c>
      <c r="H108" s="151">
        <f>H109+H111+H113</f>
        <v>30000000</v>
      </c>
      <c r="I108" s="175">
        <f>I109+I111+I113</f>
        <v>30000000</v>
      </c>
      <c r="J108" s="46"/>
      <c r="K108" s="46"/>
    </row>
    <row r="109" spans="1:11" s="55" customFormat="1">
      <c r="A109" s="86" t="s">
        <v>414</v>
      </c>
      <c r="B109" s="83" t="s">
        <v>1</v>
      </c>
      <c r="C109" s="83" t="s">
        <v>264</v>
      </c>
      <c r="D109" s="83" t="s">
        <v>390</v>
      </c>
      <c r="E109" s="83" t="s">
        <v>424</v>
      </c>
      <c r="F109" s="83"/>
      <c r="G109" s="151">
        <f>G110</f>
        <v>4056434</v>
      </c>
      <c r="H109" s="151">
        <f>H110</f>
        <v>0</v>
      </c>
      <c r="I109" s="175">
        <f>I110</f>
        <v>0</v>
      </c>
      <c r="J109" s="46"/>
      <c r="K109" s="46"/>
    </row>
    <row r="110" spans="1:11" s="55" customFormat="1" ht="37.5">
      <c r="A110" s="86" t="s">
        <v>275</v>
      </c>
      <c r="B110" s="83" t="s">
        <v>1</v>
      </c>
      <c r="C110" s="83" t="s">
        <v>264</v>
      </c>
      <c r="D110" s="83" t="s">
        <v>390</v>
      </c>
      <c r="E110" s="83" t="s">
        <v>424</v>
      </c>
      <c r="F110" s="83" t="s">
        <v>306</v>
      </c>
      <c r="G110" s="151">
        <v>4056434</v>
      </c>
      <c r="H110" s="151">
        <v>0</v>
      </c>
      <c r="I110" s="175">
        <v>0</v>
      </c>
      <c r="J110" s="46"/>
      <c r="K110" s="46"/>
    </row>
    <row r="111" spans="1:11" s="55" customFormat="1" ht="42" customHeight="1">
      <c r="A111" s="86" t="s">
        <v>425</v>
      </c>
      <c r="B111" s="83" t="s">
        <v>1</v>
      </c>
      <c r="C111" s="83" t="s">
        <v>264</v>
      </c>
      <c r="D111" s="83" t="s">
        <v>390</v>
      </c>
      <c r="E111" s="83" t="s">
        <v>426</v>
      </c>
      <c r="F111" s="83"/>
      <c r="G111" s="151">
        <f>G112</f>
        <v>1100000</v>
      </c>
      <c r="H111" s="151">
        <f>H112</f>
        <v>30000000</v>
      </c>
      <c r="I111" s="175">
        <f>I112</f>
        <v>30000000</v>
      </c>
      <c r="J111" s="46"/>
      <c r="K111" s="46"/>
    </row>
    <row r="112" spans="1:11" s="55" customFormat="1" ht="37.5">
      <c r="A112" s="86" t="s">
        <v>275</v>
      </c>
      <c r="B112" s="83" t="s">
        <v>1</v>
      </c>
      <c r="C112" s="83" t="s">
        <v>264</v>
      </c>
      <c r="D112" s="83" t="s">
        <v>390</v>
      </c>
      <c r="E112" s="83" t="s">
        <v>426</v>
      </c>
      <c r="F112" s="83" t="s">
        <v>306</v>
      </c>
      <c r="G112" s="151">
        <v>1100000</v>
      </c>
      <c r="H112" s="151">
        <v>30000000</v>
      </c>
      <c r="I112" s="175">
        <v>30000000</v>
      </c>
      <c r="J112" s="46"/>
      <c r="K112" s="46"/>
    </row>
    <row r="113" spans="1:11" s="55" customFormat="1" ht="37.5">
      <c r="A113" s="86" t="s">
        <v>420</v>
      </c>
      <c r="B113" s="83" t="s">
        <v>1</v>
      </c>
      <c r="C113" s="83" t="s">
        <v>264</v>
      </c>
      <c r="D113" s="83" t="s">
        <v>390</v>
      </c>
      <c r="E113" s="83" t="s">
        <v>427</v>
      </c>
      <c r="F113" s="83"/>
      <c r="G113" s="151">
        <f>G114</f>
        <v>2704291</v>
      </c>
      <c r="H113" s="151">
        <f>H114</f>
        <v>0</v>
      </c>
      <c r="I113" s="175">
        <f>I114</f>
        <v>0</v>
      </c>
      <c r="J113" s="46"/>
      <c r="K113" s="46"/>
    </row>
    <row r="114" spans="1:11" s="55" customFormat="1" ht="47.25" customHeight="1">
      <c r="A114" s="86" t="s">
        <v>275</v>
      </c>
      <c r="B114" s="83" t="s">
        <v>1</v>
      </c>
      <c r="C114" s="83" t="s">
        <v>264</v>
      </c>
      <c r="D114" s="83" t="s">
        <v>390</v>
      </c>
      <c r="E114" s="83" t="s">
        <v>427</v>
      </c>
      <c r="F114" s="83" t="s">
        <v>306</v>
      </c>
      <c r="G114" s="151">
        <v>2704291</v>
      </c>
      <c r="H114" s="151">
        <v>0</v>
      </c>
      <c r="I114" s="175">
        <v>0</v>
      </c>
      <c r="J114" s="46"/>
      <c r="K114" s="46"/>
    </row>
    <row r="115" spans="1:11" s="55" customFormat="1" ht="47.25" customHeight="1">
      <c r="A115" s="86" t="s">
        <v>464</v>
      </c>
      <c r="B115" s="83" t="s">
        <v>1</v>
      </c>
      <c r="C115" s="83" t="s">
        <v>264</v>
      </c>
      <c r="D115" s="83" t="s">
        <v>390</v>
      </c>
      <c r="E115" s="83" t="s">
        <v>465</v>
      </c>
      <c r="F115" s="83"/>
      <c r="G115" s="151">
        <f t="shared" ref="G115:I118" si="13">G116</f>
        <v>309395.20000000001</v>
      </c>
      <c r="H115" s="151">
        <f t="shared" si="13"/>
        <v>0</v>
      </c>
      <c r="I115" s="175">
        <f t="shared" si="13"/>
        <v>0</v>
      </c>
      <c r="J115" s="46"/>
      <c r="K115" s="46"/>
    </row>
    <row r="116" spans="1:11" s="55" customFormat="1" ht="47.25" customHeight="1">
      <c r="A116" s="86" t="s">
        <v>466</v>
      </c>
      <c r="B116" s="83" t="s">
        <v>1</v>
      </c>
      <c r="C116" s="83" t="s">
        <v>264</v>
      </c>
      <c r="D116" s="83" t="s">
        <v>390</v>
      </c>
      <c r="E116" s="83" t="s">
        <v>467</v>
      </c>
      <c r="F116" s="83"/>
      <c r="G116" s="151">
        <f t="shared" si="13"/>
        <v>309395.20000000001</v>
      </c>
      <c r="H116" s="151">
        <f t="shared" si="13"/>
        <v>0</v>
      </c>
      <c r="I116" s="175">
        <f t="shared" si="13"/>
        <v>0</v>
      </c>
      <c r="J116" s="46"/>
      <c r="K116" s="46"/>
    </row>
    <row r="117" spans="1:11" s="55" customFormat="1" ht="47.25" customHeight="1">
      <c r="A117" s="86" t="s">
        <v>725</v>
      </c>
      <c r="B117" s="83" t="s">
        <v>1</v>
      </c>
      <c r="C117" s="83" t="s">
        <v>264</v>
      </c>
      <c r="D117" s="83" t="s">
        <v>390</v>
      </c>
      <c r="E117" s="83" t="s">
        <v>726</v>
      </c>
      <c r="F117" s="83"/>
      <c r="G117" s="151">
        <f t="shared" si="13"/>
        <v>309395.20000000001</v>
      </c>
      <c r="H117" s="151">
        <f t="shared" si="13"/>
        <v>0</v>
      </c>
      <c r="I117" s="175">
        <f t="shared" si="13"/>
        <v>0</v>
      </c>
      <c r="J117" s="46"/>
      <c r="K117" s="46"/>
    </row>
    <row r="118" spans="1:11" s="55" customFormat="1" ht="47.25" customHeight="1">
      <c r="A118" s="86" t="s">
        <v>727</v>
      </c>
      <c r="B118" s="83" t="s">
        <v>1</v>
      </c>
      <c r="C118" s="83" t="s">
        <v>264</v>
      </c>
      <c r="D118" s="83" t="s">
        <v>390</v>
      </c>
      <c r="E118" s="83" t="s">
        <v>1027</v>
      </c>
      <c r="F118" s="83"/>
      <c r="G118" s="151">
        <f t="shared" si="13"/>
        <v>309395.20000000001</v>
      </c>
      <c r="H118" s="151">
        <f t="shared" si="13"/>
        <v>0</v>
      </c>
      <c r="I118" s="175">
        <f t="shared" si="13"/>
        <v>0</v>
      </c>
      <c r="J118" s="46"/>
      <c r="K118" s="46"/>
    </row>
    <row r="119" spans="1:11" s="55" customFormat="1" ht="47.25" customHeight="1">
      <c r="A119" s="86" t="s">
        <v>416</v>
      </c>
      <c r="B119" s="83" t="s">
        <v>1</v>
      </c>
      <c r="C119" s="83" t="s">
        <v>264</v>
      </c>
      <c r="D119" s="83" t="s">
        <v>390</v>
      </c>
      <c r="E119" s="83" t="s">
        <v>1027</v>
      </c>
      <c r="F119" s="83" t="s">
        <v>417</v>
      </c>
      <c r="G119" s="151">
        <v>309395.20000000001</v>
      </c>
      <c r="H119" s="151">
        <v>0</v>
      </c>
      <c r="I119" s="175">
        <v>0</v>
      </c>
      <c r="J119" s="46"/>
      <c r="K119" s="46"/>
    </row>
    <row r="120" spans="1:11" s="52" customFormat="1" ht="26.25" customHeight="1">
      <c r="A120" s="162" t="s">
        <v>428</v>
      </c>
      <c r="B120" s="85" t="s">
        <v>1</v>
      </c>
      <c r="C120" s="85" t="s">
        <v>264</v>
      </c>
      <c r="D120" s="85">
        <v>12</v>
      </c>
      <c r="E120" s="85"/>
      <c r="F120" s="85"/>
      <c r="G120" s="182">
        <f>G121+G128</f>
        <v>1675268</v>
      </c>
      <c r="H120" s="182">
        <f>H121+H128</f>
        <v>221448</v>
      </c>
      <c r="I120" s="186">
        <f>I121+I128</f>
        <v>170000</v>
      </c>
      <c r="J120" s="46"/>
      <c r="K120" s="46"/>
    </row>
    <row r="121" spans="1:11" s="52" customFormat="1" ht="59.25" customHeight="1">
      <c r="A121" s="86" t="s">
        <v>429</v>
      </c>
      <c r="B121" s="83" t="s">
        <v>1</v>
      </c>
      <c r="C121" s="83" t="s">
        <v>264</v>
      </c>
      <c r="D121" s="83" t="s">
        <v>430</v>
      </c>
      <c r="E121" s="83" t="s">
        <v>431</v>
      </c>
      <c r="F121" s="85"/>
      <c r="G121" s="151">
        <f t="shared" ref="G121:I122" si="14">G122</f>
        <v>1525268</v>
      </c>
      <c r="H121" s="151">
        <f t="shared" si="14"/>
        <v>61448</v>
      </c>
      <c r="I121" s="175">
        <f t="shared" si="14"/>
        <v>0</v>
      </c>
      <c r="J121" s="46"/>
      <c r="K121" s="46"/>
    </row>
    <row r="122" spans="1:11" s="52" customFormat="1" ht="40.5" customHeight="1">
      <c r="A122" s="166" t="s">
        <v>432</v>
      </c>
      <c r="B122" s="83" t="s">
        <v>1</v>
      </c>
      <c r="C122" s="83" t="s">
        <v>264</v>
      </c>
      <c r="D122" s="83" t="s">
        <v>430</v>
      </c>
      <c r="E122" s="83" t="s">
        <v>433</v>
      </c>
      <c r="F122" s="85"/>
      <c r="G122" s="151">
        <f t="shared" si="14"/>
        <v>1525268</v>
      </c>
      <c r="H122" s="151">
        <f t="shared" si="14"/>
        <v>61448</v>
      </c>
      <c r="I122" s="175">
        <f t="shared" si="14"/>
        <v>0</v>
      </c>
      <c r="J122" s="46"/>
      <c r="K122" s="46"/>
    </row>
    <row r="123" spans="1:11" s="52" customFormat="1" ht="66.75" customHeight="1">
      <c r="A123" s="86" t="s">
        <v>434</v>
      </c>
      <c r="B123" s="83" t="s">
        <v>1</v>
      </c>
      <c r="C123" s="83" t="s">
        <v>264</v>
      </c>
      <c r="D123" s="83" t="s">
        <v>430</v>
      </c>
      <c r="E123" s="83" t="s">
        <v>435</v>
      </c>
      <c r="F123" s="85"/>
      <c r="G123" s="151">
        <f>G124+G126</f>
        <v>1525268</v>
      </c>
      <c r="H123" s="151">
        <f>H124+H126</f>
        <v>61448</v>
      </c>
      <c r="I123" s="175">
        <f>I124+I126</f>
        <v>0</v>
      </c>
      <c r="J123" s="46"/>
      <c r="K123" s="46"/>
    </row>
    <row r="124" spans="1:11" s="52" customFormat="1" ht="60.75" customHeight="1">
      <c r="A124" s="86" t="s">
        <v>436</v>
      </c>
      <c r="B124" s="83" t="s">
        <v>1</v>
      </c>
      <c r="C124" s="83" t="s">
        <v>264</v>
      </c>
      <c r="D124" s="83" t="s">
        <v>430</v>
      </c>
      <c r="E124" s="83" t="s">
        <v>437</v>
      </c>
      <c r="F124" s="83"/>
      <c r="G124" s="151">
        <f>G125</f>
        <v>1067688</v>
      </c>
      <c r="H124" s="151">
        <f>H125</f>
        <v>0</v>
      </c>
      <c r="I124" s="175">
        <f>I125</f>
        <v>0</v>
      </c>
      <c r="J124" s="46"/>
      <c r="K124" s="46"/>
    </row>
    <row r="125" spans="1:11" s="52" customFormat="1" ht="42" customHeight="1">
      <c r="A125" s="86" t="s">
        <v>275</v>
      </c>
      <c r="B125" s="83" t="s">
        <v>1</v>
      </c>
      <c r="C125" s="83" t="s">
        <v>264</v>
      </c>
      <c r="D125" s="83" t="s">
        <v>430</v>
      </c>
      <c r="E125" s="83" t="s">
        <v>437</v>
      </c>
      <c r="F125" s="83" t="s">
        <v>306</v>
      </c>
      <c r="G125" s="151">
        <v>1067688</v>
      </c>
      <c r="H125" s="151">
        <v>0</v>
      </c>
      <c r="I125" s="175">
        <v>0</v>
      </c>
      <c r="J125" s="46"/>
      <c r="K125" s="46"/>
    </row>
    <row r="126" spans="1:11" s="52" customFormat="1" ht="60.75" customHeight="1">
      <c r="A126" s="86" t="s">
        <v>438</v>
      </c>
      <c r="B126" s="83" t="s">
        <v>1</v>
      </c>
      <c r="C126" s="83" t="s">
        <v>264</v>
      </c>
      <c r="D126" s="83" t="s">
        <v>430</v>
      </c>
      <c r="E126" s="83" t="s">
        <v>439</v>
      </c>
      <c r="F126" s="83"/>
      <c r="G126" s="151">
        <f>G127</f>
        <v>457580</v>
      </c>
      <c r="H126" s="151">
        <f>H127</f>
        <v>61448</v>
      </c>
      <c r="I126" s="175">
        <f>I127</f>
        <v>0</v>
      </c>
      <c r="J126" s="46"/>
      <c r="K126" s="46"/>
    </row>
    <row r="127" spans="1:11" s="52" customFormat="1" ht="40.5" customHeight="1">
      <c r="A127" s="86" t="s">
        <v>275</v>
      </c>
      <c r="B127" s="83" t="s">
        <v>1</v>
      </c>
      <c r="C127" s="83" t="s">
        <v>264</v>
      </c>
      <c r="D127" s="83" t="s">
        <v>430</v>
      </c>
      <c r="E127" s="83" t="s">
        <v>439</v>
      </c>
      <c r="F127" s="83" t="s">
        <v>306</v>
      </c>
      <c r="G127" s="151">
        <v>457580</v>
      </c>
      <c r="H127" s="151">
        <v>61448</v>
      </c>
      <c r="I127" s="175">
        <v>0</v>
      </c>
      <c r="J127" s="46"/>
      <c r="K127" s="46"/>
    </row>
    <row r="128" spans="1:11" s="52" customFormat="1" ht="45.75" customHeight="1">
      <c r="A128" s="86" t="s">
        <v>1026</v>
      </c>
      <c r="B128" s="83" t="s">
        <v>1</v>
      </c>
      <c r="C128" s="83" t="s">
        <v>264</v>
      </c>
      <c r="D128" s="83">
        <v>12</v>
      </c>
      <c r="E128" s="83" t="s">
        <v>440</v>
      </c>
      <c r="F128" s="83"/>
      <c r="G128" s="151">
        <f>G129</f>
        <v>150000</v>
      </c>
      <c r="H128" s="151">
        <f>H129</f>
        <v>160000</v>
      </c>
      <c r="I128" s="175">
        <f>I129</f>
        <v>170000</v>
      </c>
      <c r="J128" s="46"/>
      <c r="K128" s="46"/>
    </row>
    <row r="129" spans="1:12" s="52" customFormat="1" ht="45.75" customHeight="1">
      <c r="A129" s="86" t="s">
        <v>441</v>
      </c>
      <c r="B129" s="83" t="s">
        <v>1</v>
      </c>
      <c r="C129" s="83" t="s">
        <v>264</v>
      </c>
      <c r="D129" s="83">
        <v>12</v>
      </c>
      <c r="E129" s="83" t="s">
        <v>1032</v>
      </c>
      <c r="F129" s="83"/>
      <c r="G129" s="151">
        <f t="shared" ref="G129:I130" si="15">G130</f>
        <v>150000</v>
      </c>
      <c r="H129" s="151">
        <f t="shared" si="15"/>
        <v>160000</v>
      </c>
      <c r="I129" s="175">
        <f t="shared" si="15"/>
        <v>170000</v>
      </c>
      <c r="J129" s="46"/>
      <c r="K129" s="46"/>
    </row>
    <row r="130" spans="1:12" s="52" customFormat="1" ht="49.5" customHeight="1">
      <c r="A130" s="86" t="s">
        <v>442</v>
      </c>
      <c r="B130" s="83" t="s">
        <v>1</v>
      </c>
      <c r="C130" s="83" t="s">
        <v>264</v>
      </c>
      <c r="D130" s="83">
        <v>12</v>
      </c>
      <c r="E130" s="83" t="s">
        <v>1033</v>
      </c>
      <c r="F130" s="83"/>
      <c r="G130" s="151">
        <f t="shared" si="15"/>
        <v>150000</v>
      </c>
      <c r="H130" s="151">
        <f t="shared" si="15"/>
        <v>160000</v>
      </c>
      <c r="I130" s="175">
        <f t="shared" si="15"/>
        <v>170000</v>
      </c>
      <c r="J130" s="46"/>
      <c r="K130" s="46"/>
    </row>
    <row r="131" spans="1:12" s="52" customFormat="1">
      <c r="A131" s="86" t="s">
        <v>372</v>
      </c>
      <c r="B131" s="83" t="s">
        <v>1</v>
      </c>
      <c r="C131" s="83" t="s">
        <v>264</v>
      </c>
      <c r="D131" s="83">
        <v>12</v>
      </c>
      <c r="E131" s="83" t="s">
        <v>1033</v>
      </c>
      <c r="F131" s="83" t="s">
        <v>373</v>
      </c>
      <c r="G131" s="151">
        <v>150000</v>
      </c>
      <c r="H131" s="151">
        <v>160000</v>
      </c>
      <c r="I131" s="175">
        <v>170000</v>
      </c>
      <c r="J131" s="46"/>
      <c r="K131" s="46"/>
    </row>
    <row r="132" spans="1:12" s="49" customFormat="1" ht="24.75" customHeight="1">
      <c r="A132" s="162" t="s">
        <v>443</v>
      </c>
      <c r="B132" s="85" t="s">
        <v>1</v>
      </c>
      <c r="C132" s="85" t="s">
        <v>444</v>
      </c>
      <c r="D132" s="85"/>
      <c r="E132" s="85"/>
      <c r="F132" s="85"/>
      <c r="G132" s="182">
        <f>G133+G139</f>
        <v>37058320</v>
      </c>
      <c r="H132" s="182">
        <f>H133+H139</f>
        <v>5345750</v>
      </c>
      <c r="I132" s="186">
        <f>I133+I139</f>
        <v>6759306</v>
      </c>
      <c r="J132" s="46">
        <f>H132-G132</f>
        <v>-31712570</v>
      </c>
      <c r="K132" s="46">
        <f>I132-H132</f>
        <v>1413556</v>
      </c>
      <c r="L132" s="46">
        <f>I132/I6*100</f>
        <v>0.80239759665838262</v>
      </c>
    </row>
    <row r="133" spans="1:12" s="49" customFormat="1" ht="24.75" customHeight="1">
      <c r="A133" s="162" t="s">
        <v>445</v>
      </c>
      <c r="B133" s="85" t="s">
        <v>1</v>
      </c>
      <c r="C133" s="85" t="s">
        <v>444</v>
      </c>
      <c r="D133" s="85" t="s">
        <v>229</v>
      </c>
      <c r="E133" s="85"/>
      <c r="F133" s="85"/>
      <c r="G133" s="182">
        <f t="shared" ref="G133:I137" si="16">G134</f>
        <v>996000</v>
      </c>
      <c r="H133" s="182">
        <f t="shared" si="16"/>
        <v>996000</v>
      </c>
      <c r="I133" s="186">
        <f t="shared" si="16"/>
        <v>614556</v>
      </c>
      <c r="J133" s="46"/>
      <c r="K133" s="46"/>
    </row>
    <row r="134" spans="1:12" s="49" customFormat="1" ht="56.25">
      <c r="A134" s="86" t="s">
        <v>446</v>
      </c>
      <c r="B134" s="83" t="s">
        <v>1</v>
      </c>
      <c r="C134" s="83" t="s">
        <v>444</v>
      </c>
      <c r="D134" s="83" t="s">
        <v>229</v>
      </c>
      <c r="E134" s="83" t="s">
        <v>431</v>
      </c>
      <c r="F134" s="85"/>
      <c r="G134" s="151">
        <f t="shared" si="16"/>
        <v>996000</v>
      </c>
      <c r="H134" s="151">
        <f t="shared" si="16"/>
        <v>996000</v>
      </c>
      <c r="I134" s="175">
        <f t="shared" si="16"/>
        <v>614556</v>
      </c>
      <c r="J134" s="46"/>
      <c r="K134" s="46"/>
    </row>
    <row r="135" spans="1:12" s="49" customFormat="1" ht="37.5">
      <c r="A135" s="166" t="s">
        <v>447</v>
      </c>
      <c r="B135" s="83" t="s">
        <v>1</v>
      </c>
      <c r="C135" s="83" t="s">
        <v>444</v>
      </c>
      <c r="D135" s="83" t="s">
        <v>229</v>
      </c>
      <c r="E135" s="83" t="s">
        <v>448</v>
      </c>
      <c r="F135" s="83"/>
      <c r="G135" s="151">
        <f t="shared" si="16"/>
        <v>996000</v>
      </c>
      <c r="H135" s="151">
        <f t="shared" si="16"/>
        <v>996000</v>
      </c>
      <c r="I135" s="175">
        <f t="shared" si="16"/>
        <v>614556</v>
      </c>
      <c r="J135" s="46"/>
      <c r="K135" s="46"/>
    </row>
    <row r="136" spans="1:12" s="49" customFormat="1" ht="40.5" customHeight="1">
      <c r="A136" s="86" t="s">
        <v>449</v>
      </c>
      <c r="B136" s="83" t="s">
        <v>1</v>
      </c>
      <c r="C136" s="83" t="s">
        <v>444</v>
      </c>
      <c r="D136" s="83" t="s">
        <v>229</v>
      </c>
      <c r="E136" s="83" t="s">
        <v>450</v>
      </c>
      <c r="F136" s="83"/>
      <c r="G136" s="151">
        <f t="shared" si="16"/>
        <v>996000</v>
      </c>
      <c r="H136" s="151">
        <f t="shared" si="16"/>
        <v>996000</v>
      </c>
      <c r="I136" s="175">
        <f t="shared" si="16"/>
        <v>614556</v>
      </c>
      <c r="J136" s="46"/>
      <c r="K136" s="46"/>
    </row>
    <row r="137" spans="1:12" s="49" customFormat="1" ht="39" customHeight="1">
      <c r="A137" s="86" t="s">
        <v>451</v>
      </c>
      <c r="B137" s="83" t="s">
        <v>1</v>
      </c>
      <c r="C137" s="83" t="s">
        <v>444</v>
      </c>
      <c r="D137" s="83" t="s">
        <v>229</v>
      </c>
      <c r="E137" s="83" t="s">
        <v>452</v>
      </c>
      <c r="F137" s="83"/>
      <c r="G137" s="151">
        <f t="shared" si="16"/>
        <v>996000</v>
      </c>
      <c r="H137" s="151">
        <f t="shared" si="16"/>
        <v>996000</v>
      </c>
      <c r="I137" s="175">
        <f t="shared" si="16"/>
        <v>614556</v>
      </c>
      <c r="J137" s="46"/>
      <c r="K137" s="46"/>
    </row>
    <row r="138" spans="1:12" s="49" customFormat="1" ht="39" customHeight="1">
      <c r="A138" s="86" t="s">
        <v>275</v>
      </c>
      <c r="B138" s="83" t="s">
        <v>1</v>
      </c>
      <c r="C138" s="83" t="s">
        <v>444</v>
      </c>
      <c r="D138" s="83" t="s">
        <v>229</v>
      </c>
      <c r="E138" s="83" t="s">
        <v>452</v>
      </c>
      <c r="F138" s="83" t="s">
        <v>306</v>
      </c>
      <c r="G138" s="151">
        <v>996000</v>
      </c>
      <c r="H138" s="151">
        <v>996000</v>
      </c>
      <c r="I138" s="175">
        <v>614556</v>
      </c>
      <c r="J138" s="46"/>
      <c r="K138" s="46"/>
    </row>
    <row r="139" spans="1:12" s="49" customFormat="1" ht="25.5" customHeight="1">
      <c r="A139" s="162" t="s">
        <v>453</v>
      </c>
      <c r="B139" s="85" t="s">
        <v>1</v>
      </c>
      <c r="C139" s="85" t="s">
        <v>444</v>
      </c>
      <c r="D139" s="85" t="s">
        <v>232</v>
      </c>
      <c r="E139" s="85"/>
      <c r="F139" s="85"/>
      <c r="G139" s="182">
        <f>G140+G146+G155</f>
        <v>36062320</v>
      </c>
      <c r="H139" s="182">
        <f>H140+H146+H155</f>
        <v>4349750</v>
      </c>
      <c r="I139" s="186">
        <f>I140+I146+I155</f>
        <v>6144750</v>
      </c>
      <c r="J139" s="46"/>
      <c r="K139" s="46"/>
    </row>
    <row r="140" spans="1:12" s="49" customFormat="1" ht="43.5" customHeight="1">
      <c r="A140" s="86" t="s">
        <v>454</v>
      </c>
      <c r="B140" s="83" t="s">
        <v>1</v>
      </c>
      <c r="C140" s="83" t="s">
        <v>444</v>
      </c>
      <c r="D140" s="83" t="s">
        <v>232</v>
      </c>
      <c r="E140" s="83" t="s">
        <v>455</v>
      </c>
      <c r="F140" s="83"/>
      <c r="G140" s="151">
        <f t="shared" ref="G140:I142" si="17">G141</f>
        <v>6920000</v>
      </c>
      <c r="H140" s="151">
        <f t="shared" si="17"/>
        <v>3899750</v>
      </c>
      <c r="I140" s="175">
        <f t="shared" si="17"/>
        <v>5594750</v>
      </c>
      <c r="J140" s="46"/>
      <c r="K140" s="46"/>
    </row>
    <row r="141" spans="1:12" s="49" customFormat="1" ht="42.75" customHeight="1">
      <c r="A141" s="86" t="s">
        <v>456</v>
      </c>
      <c r="B141" s="83" t="s">
        <v>1</v>
      </c>
      <c r="C141" s="83" t="s">
        <v>444</v>
      </c>
      <c r="D141" s="83" t="s">
        <v>232</v>
      </c>
      <c r="E141" s="83" t="s">
        <v>457</v>
      </c>
      <c r="F141" s="83"/>
      <c r="G141" s="151">
        <f t="shared" si="17"/>
        <v>6920000</v>
      </c>
      <c r="H141" s="151">
        <f t="shared" si="17"/>
        <v>3899750</v>
      </c>
      <c r="I141" s="175">
        <f t="shared" si="17"/>
        <v>5594750</v>
      </c>
      <c r="J141" s="46"/>
      <c r="K141" s="46"/>
    </row>
    <row r="142" spans="1:12" s="49" customFormat="1" ht="42" customHeight="1">
      <c r="A142" s="86" t="s">
        <v>458</v>
      </c>
      <c r="B142" s="83" t="s">
        <v>1</v>
      </c>
      <c r="C142" s="83" t="s">
        <v>444</v>
      </c>
      <c r="D142" s="83" t="s">
        <v>232</v>
      </c>
      <c r="E142" s="83" t="s">
        <v>459</v>
      </c>
      <c r="F142" s="83"/>
      <c r="G142" s="151">
        <f>G143</f>
        <v>6920000</v>
      </c>
      <c r="H142" s="151">
        <f t="shared" si="17"/>
        <v>3899750</v>
      </c>
      <c r="I142" s="175">
        <f t="shared" si="17"/>
        <v>5594750</v>
      </c>
      <c r="J142" s="46"/>
      <c r="K142" s="46"/>
    </row>
    <row r="143" spans="1:12" s="49" customFormat="1" ht="41.25" customHeight="1">
      <c r="A143" s="86" t="s">
        <v>460</v>
      </c>
      <c r="B143" s="83" t="s">
        <v>1</v>
      </c>
      <c r="C143" s="83" t="s">
        <v>444</v>
      </c>
      <c r="D143" s="83" t="s">
        <v>232</v>
      </c>
      <c r="E143" s="83" t="s">
        <v>461</v>
      </c>
      <c r="F143" s="83"/>
      <c r="G143" s="151">
        <f>G145+G144</f>
        <v>6920000</v>
      </c>
      <c r="H143" s="151">
        <f>H145+H144</f>
        <v>3899750</v>
      </c>
      <c r="I143" s="175">
        <f>I145+I144</f>
        <v>5594750</v>
      </c>
      <c r="J143" s="46"/>
      <c r="K143" s="46"/>
    </row>
    <row r="144" spans="1:12" s="49" customFormat="1" ht="41.25" customHeight="1">
      <c r="A144" s="86" t="s">
        <v>275</v>
      </c>
      <c r="B144" s="83" t="s">
        <v>1</v>
      </c>
      <c r="C144" s="83" t="s">
        <v>444</v>
      </c>
      <c r="D144" s="83" t="s">
        <v>232</v>
      </c>
      <c r="E144" s="83" t="s">
        <v>461</v>
      </c>
      <c r="F144" s="83" t="s">
        <v>306</v>
      </c>
      <c r="G144" s="151">
        <v>570000</v>
      </c>
      <c r="H144" s="151">
        <v>1500000</v>
      </c>
      <c r="I144" s="175">
        <v>1500000</v>
      </c>
      <c r="J144" s="46"/>
      <c r="K144" s="46"/>
    </row>
    <row r="145" spans="1:11" s="49" customFormat="1" ht="37.5">
      <c r="A145" s="86" t="s">
        <v>416</v>
      </c>
      <c r="B145" s="83" t="s">
        <v>1</v>
      </c>
      <c r="C145" s="83" t="s">
        <v>444</v>
      </c>
      <c r="D145" s="83" t="s">
        <v>232</v>
      </c>
      <c r="E145" s="83" t="s">
        <v>461</v>
      </c>
      <c r="F145" s="83" t="s">
        <v>417</v>
      </c>
      <c r="G145" s="151">
        <v>6350000</v>
      </c>
      <c r="H145" s="151">
        <v>2399750</v>
      </c>
      <c r="I145" s="175">
        <v>4094750</v>
      </c>
      <c r="J145" s="46"/>
      <c r="K145" s="46"/>
    </row>
    <row r="146" spans="1:11" s="49" customFormat="1" ht="56.25">
      <c r="A146" s="86" t="s">
        <v>446</v>
      </c>
      <c r="B146" s="83" t="s">
        <v>1</v>
      </c>
      <c r="C146" s="83" t="s">
        <v>444</v>
      </c>
      <c r="D146" s="83" t="s">
        <v>232</v>
      </c>
      <c r="E146" s="83" t="s">
        <v>431</v>
      </c>
      <c r="F146" s="83"/>
      <c r="G146" s="151">
        <f>G151+G147</f>
        <v>29142320</v>
      </c>
      <c r="H146" s="151">
        <f>H151+H147</f>
        <v>0</v>
      </c>
      <c r="I146" s="175">
        <f>I151+I147</f>
        <v>0</v>
      </c>
      <c r="J146" s="46"/>
      <c r="K146" s="46"/>
    </row>
    <row r="147" spans="1:11" s="49" customFormat="1" ht="37.5">
      <c r="A147" s="166" t="s">
        <v>705</v>
      </c>
      <c r="B147" s="83" t="s">
        <v>1</v>
      </c>
      <c r="C147" s="83" t="s">
        <v>444</v>
      </c>
      <c r="D147" s="83" t="s">
        <v>232</v>
      </c>
      <c r="E147" s="83" t="s">
        <v>433</v>
      </c>
      <c r="F147" s="83"/>
      <c r="G147" s="151">
        <f t="shared" ref="G147:I149" si="18">G148</f>
        <v>21386600</v>
      </c>
      <c r="H147" s="151">
        <f t="shared" si="18"/>
        <v>0</v>
      </c>
      <c r="I147" s="175">
        <f t="shared" si="18"/>
        <v>0</v>
      </c>
      <c r="J147" s="46"/>
      <c r="K147" s="46"/>
    </row>
    <row r="148" spans="1:11" s="49" customFormat="1" ht="37.5">
      <c r="A148" s="86" t="s">
        <v>706</v>
      </c>
      <c r="B148" s="83" t="s">
        <v>1</v>
      </c>
      <c r="C148" s="83" t="s">
        <v>444</v>
      </c>
      <c r="D148" s="83" t="s">
        <v>232</v>
      </c>
      <c r="E148" s="83" t="s">
        <v>707</v>
      </c>
      <c r="F148" s="83"/>
      <c r="G148" s="151">
        <f t="shared" si="18"/>
        <v>21386600</v>
      </c>
      <c r="H148" s="151">
        <f t="shared" si="18"/>
        <v>0</v>
      </c>
      <c r="I148" s="175">
        <f t="shared" si="18"/>
        <v>0</v>
      </c>
      <c r="J148" s="46"/>
      <c r="K148" s="46"/>
    </row>
    <row r="149" spans="1:11" s="49" customFormat="1" ht="39.75" customHeight="1">
      <c r="A149" s="86" t="s">
        <v>796</v>
      </c>
      <c r="B149" s="83" t="s">
        <v>1</v>
      </c>
      <c r="C149" s="83" t="s">
        <v>444</v>
      </c>
      <c r="D149" s="83" t="s">
        <v>232</v>
      </c>
      <c r="E149" s="83" t="s">
        <v>797</v>
      </c>
      <c r="F149" s="83"/>
      <c r="G149" s="151">
        <f t="shared" si="18"/>
        <v>21386600</v>
      </c>
      <c r="H149" s="151">
        <f t="shared" si="18"/>
        <v>0</v>
      </c>
      <c r="I149" s="175">
        <f t="shared" si="18"/>
        <v>0</v>
      </c>
      <c r="J149" s="46"/>
      <c r="K149" s="46"/>
    </row>
    <row r="150" spans="1:11" s="49" customFormat="1" ht="39.75" customHeight="1">
      <c r="A150" s="86" t="s">
        <v>416</v>
      </c>
      <c r="B150" s="83" t="s">
        <v>1</v>
      </c>
      <c r="C150" s="83" t="s">
        <v>444</v>
      </c>
      <c r="D150" s="83" t="s">
        <v>232</v>
      </c>
      <c r="E150" s="83" t="s">
        <v>797</v>
      </c>
      <c r="F150" s="83" t="s">
        <v>417</v>
      </c>
      <c r="G150" s="151">
        <f>14936600+1500000+4950000</f>
        <v>21386600</v>
      </c>
      <c r="H150" s="151">
        <v>0</v>
      </c>
      <c r="I150" s="175">
        <v>0</v>
      </c>
      <c r="J150" s="46"/>
      <c r="K150" s="46"/>
    </row>
    <row r="151" spans="1:11" s="49" customFormat="1" ht="41.25" customHeight="1">
      <c r="A151" s="166" t="s">
        <v>447</v>
      </c>
      <c r="B151" s="83" t="s">
        <v>1</v>
      </c>
      <c r="C151" s="83" t="s">
        <v>444</v>
      </c>
      <c r="D151" s="83" t="s">
        <v>232</v>
      </c>
      <c r="E151" s="83" t="s">
        <v>448</v>
      </c>
      <c r="F151" s="83"/>
      <c r="G151" s="151">
        <f t="shared" ref="G151:I153" si="19">G152</f>
        <v>7755720</v>
      </c>
      <c r="H151" s="151">
        <f t="shared" si="19"/>
        <v>0</v>
      </c>
      <c r="I151" s="175">
        <f t="shared" si="19"/>
        <v>0</v>
      </c>
      <c r="J151" s="46"/>
      <c r="K151" s="46"/>
    </row>
    <row r="152" spans="1:11" s="49" customFormat="1" ht="41.25" customHeight="1">
      <c r="A152" s="86" t="s">
        <v>449</v>
      </c>
      <c r="B152" s="83" t="s">
        <v>1</v>
      </c>
      <c r="C152" s="83" t="s">
        <v>444</v>
      </c>
      <c r="D152" s="83" t="s">
        <v>232</v>
      </c>
      <c r="E152" s="83" t="s">
        <v>450</v>
      </c>
      <c r="F152" s="83"/>
      <c r="G152" s="151">
        <f t="shared" si="19"/>
        <v>7755720</v>
      </c>
      <c r="H152" s="151">
        <f t="shared" si="19"/>
        <v>0</v>
      </c>
      <c r="I152" s="175">
        <f t="shared" si="19"/>
        <v>0</v>
      </c>
      <c r="J152" s="46"/>
      <c r="K152" s="46"/>
    </row>
    <row r="153" spans="1:11" s="49" customFormat="1">
      <c r="A153" s="86" t="s">
        <v>462</v>
      </c>
      <c r="B153" s="83" t="s">
        <v>1</v>
      </c>
      <c r="C153" s="83" t="s">
        <v>444</v>
      </c>
      <c r="D153" s="83" t="s">
        <v>232</v>
      </c>
      <c r="E153" s="83" t="s">
        <v>463</v>
      </c>
      <c r="F153" s="83"/>
      <c r="G153" s="151">
        <f t="shared" si="19"/>
        <v>7755720</v>
      </c>
      <c r="H153" s="151">
        <f t="shared" si="19"/>
        <v>0</v>
      </c>
      <c r="I153" s="175">
        <f t="shared" si="19"/>
        <v>0</v>
      </c>
      <c r="J153" s="46"/>
      <c r="K153" s="46"/>
    </row>
    <row r="154" spans="1:11" s="49" customFormat="1">
      <c r="A154" s="86" t="s">
        <v>372</v>
      </c>
      <c r="B154" s="83" t="s">
        <v>1</v>
      </c>
      <c r="C154" s="83" t="s">
        <v>444</v>
      </c>
      <c r="D154" s="83" t="s">
        <v>232</v>
      </c>
      <c r="E154" s="83" t="s">
        <v>463</v>
      </c>
      <c r="F154" s="83" t="s">
        <v>373</v>
      </c>
      <c r="G154" s="151">
        <v>7755720</v>
      </c>
      <c r="H154" s="151">
        <v>0</v>
      </c>
      <c r="I154" s="175">
        <v>0</v>
      </c>
      <c r="J154" s="46"/>
      <c r="K154" s="46"/>
    </row>
    <row r="155" spans="1:11" s="49" customFormat="1" ht="37.5">
      <c r="A155" s="86" t="s">
        <v>464</v>
      </c>
      <c r="B155" s="83" t="s">
        <v>1</v>
      </c>
      <c r="C155" s="83" t="s">
        <v>444</v>
      </c>
      <c r="D155" s="83" t="s">
        <v>232</v>
      </c>
      <c r="E155" s="83" t="s">
        <v>465</v>
      </c>
      <c r="F155" s="83"/>
      <c r="G155" s="151">
        <f t="shared" ref="G155:I158" si="20">G156</f>
        <v>0</v>
      </c>
      <c r="H155" s="151">
        <f t="shared" si="20"/>
        <v>450000</v>
      </c>
      <c r="I155" s="175">
        <f t="shared" si="20"/>
        <v>550000</v>
      </c>
      <c r="J155" s="46"/>
      <c r="K155" s="46"/>
    </row>
    <row r="156" spans="1:11" s="49" customFormat="1" ht="37.5">
      <c r="A156" s="86" t="s">
        <v>466</v>
      </c>
      <c r="B156" s="83" t="s">
        <v>1</v>
      </c>
      <c r="C156" s="83" t="s">
        <v>444</v>
      </c>
      <c r="D156" s="83" t="s">
        <v>232</v>
      </c>
      <c r="E156" s="83" t="s">
        <v>467</v>
      </c>
      <c r="F156" s="83"/>
      <c r="G156" s="151">
        <f t="shared" si="20"/>
        <v>0</v>
      </c>
      <c r="H156" s="151">
        <f t="shared" si="20"/>
        <v>450000</v>
      </c>
      <c r="I156" s="175">
        <f t="shared" si="20"/>
        <v>550000</v>
      </c>
      <c r="J156" s="46"/>
      <c r="K156" s="46"/>
    </row>
    <row r="157" spans="1:11" s="49" customFormat="1" ht="37.5">
      <c r="A157" s="86" t="s">
        <v>1081</v>
      </c>
      <c r="B157" s="83" t="s">
        <v>1</v>
      </c>
      <c r="C157" s="83" t="s">
        <v>444</v>
      </c>
      <c r="D157" s="83" t="s">
        <v>232</v>
      </c>
      <c r="E157" s="83" t="s">
        <v>1082</v>
      </c>
      <c r="F157" s="83"/>
      <c r="G157" s="151">
        <f t="shared" si="20"/>
        <v>0</v>
      </c>
      <c r="H157" s="151">
        <f t="shared" si="20"/>
        <v>450000</v>
      </c>
      <c r="I157" s="175">
        <f t="shared" si="20"/>
        <v>550000</v>
      </c>
      <c r="J157" s="46"/>
      <c r="K157" s="46"/>
    </row>
    <row r="158" spans="1:11" s="49" customFormat="1" ht="37.5">
      <c r="A158" s="86" t="s">
        <v>1083</v>
      </c>
      <c r="B158" s="83" t="s">
        <v>1</v>
      </c>
      <c r="C158" s="83" t="s">
        <v>444</v>
      </c>
      <c r="D158" s="83" t="s">
        <v>232</v>
      </c>
      <c r="E158" s="83" t="s">
        <v>1084</v>
      </c>
      <c r="F158" s="83"/>
      <c r="G158" s="151">
        <f t="shared" si="20"/>
        <v>0</v>
      </c>
      <c r="H158" s="151">
        <f t="shared" si="20"/>
        <v>450000</v>
      </c>
      <c r="I158" s="175">
        <f t="shared" si="20"/>
        <v>550000</v>
      </c>
      <c r="J158" s="46"/>
      <c r="K158" s="46"/>
    </row>
    <row r="159" spans="1:11" s="49" customFormat="1" ht="37.5">
      <c r="A159" s="86" t="s">
        <v>416</v>
      </c>
      <c r="B159" s="83" t="s">
        <v>1</v>
      </c>
      <c r="C159" s="83" t="s">
        <v>444</v>
      </c>
      <c r="D159" s="83" t="s">
        <v>232</v>
      </c>
      <c r="E159" s="83" t="s">
        <v>1084</v>
      </c>
      <c r="F159" s="83" t="s">
        <v>417</v>
      </c>
      <c r="G159" s="151">
        <v>0</v>
      </c>
      <c r="H159" s="151">
        <v>450000</v>
      </c>
      <c r="I159" s="175">
        <v>550000</v>
      </c>
      <c r="J159" s="46"/>
      <c r="K159" s="46"/>
    </row>
    <row r="160" spans="1:11" s="49" customFormat="1">
      <c r="A160" s="162" t="s">
        <v>1015</v>
      </c>
      <c r="B160" s="85" t="s">
        <v>1</v>
      </c>
      <c r="C160" s="85" t="s">
        <v>298</v>
      </c>
      <c r="D160" s="83"/>
      <c r="E160" s="149"/>
      <c r="F160" s="83"/>
      <c r="G160" s="182">
        <f t="shared" ref="G160:I165" si="21">G161</f>
        <v>500000</v>
      </c>
      <c r="H160" s="182">
        <f t="shared" si="21"/>
        <v>0</v>
      </c>
      <c r="I160" s="186">
        <f t="shared" si="21"/>
        <v>0</v>
      </c>
      <c r="J160" s="46"/>
      <c r="K160" s="46"/>
    </row>
    <row r="161" spans="1:11" s="49" customFormat="1">
      <c r="A161" s="162" t="s">
        <v>1016</v>
      </c>
      <c r="B161" s="85" t="s">
        <v>1</v>
      </c>
      <c r="C161" s="85" t="s">
        <v>298</v>
      </c>
      <c r="D161" s="85" t="s">
        <v>444</v>
      </c>
      <c r="E161" s="149"/>
      <c r="F161" s="83"/>
      <c r="G161" s="182">
        <f t="shared" si="21"/>
        <v>500000</v>
      </c>
      <c r="H161" s="182">
        <f t="shared" si="21"/>
        <v>0</v>
      </c>
      <c r="I161" s="186">
        <f t="shared" si="21"/>
        <v>0</v>
      </c>
      <c r="J161" s="46"/>
      <c r="K161" s="46"/>
    </row>
    <row r="162" spans="1:11" s="49" customFormat="1" ht="37.5">
      <c r="A162" s="86" t="s">
        <v>454</v>
      </c>
      <c r="B162" s="83" t="s">
        <v>1</v>
      </c>
      <c r="C162" s="83" t="s">
        <v>298</v>
      </c>
      <c r="D162" s="83" t="s">
        <v>444</v>
      </c>
      <c r="E162" s="83" t="s">
        <v>455</v>
      </c>
      <c r="F162" s="83"/>
      <c r="G162" s="151">
        <f t="shared" si="21"/>
        <v>500000</v>
      </c>
      <c r="H162" s="151">
        <f t="shared" si="21"/>
        <v>0</v>
      </c>
      <c r="I162" s="175">
        <f t="shared" si="21"/>
        <v>0</v>
      </c>
      <c r="J162" s="46"/>
      <c r="K162" s="46"/>
    </row>
    <row r="163" spans="1:11" s="49" customFormat="1" ht="37.5">
      <c r="A163" s="86" t="s">
        <v>1085</v>
      </c>
      <c r="B163" s="83" t="s">
        <v>1</v>
      </c>
      <c r="C163" s="83" t="s">
        <v>298</v>
      </c>
      <c r="D163" s="83" t="s">
        <v>444</v>
      </c>
      <c r="E163" s="83" t="s">
        <v>1017</v>
      </c>
      <c r="F163" s="83"/>
      <c r="G163" s="151">
        <f t="shared" si="21"/>
        <v>500000</v>
      </c>
      <c r="H163" s="151">
        <f t="shared" si="21"/>
        <v>0</v>
      </c>
      <c r="I163" s="175">
        <f t="shared" si="21"/>
        <v>0</v>
      </c>
      <c r="J163" s="46"/>
      <c r="K163" s="46"/>
    </row>
    <row r="164" spans="1:11" s="49" customFormat="1" ht="56.25">
      <c r="A164" s="86" t="s">
        <v>1080</v>
      </c>
      <c r="B164" s="83" t="s">
        <v>1</v>
      </c>
      <c r="C164" s="83" t="s">
        <v>298</v>
      </c>
      <c r="D164" s="83" t="s">
        <v>444</v>
      </c>
      <c r="E164" s="83" t="s">
        <v>1018</v>
      </c>
      <c r="F164" s="83"/>
      <c r="G164" s="151">
        <f t="shared" si="21"/>
        <v>500000</v>
      </c>
      <c r="H164" s="151">
        <f t="shared" si="21"/>
        <v>0</v>
      </c>
      <c r="I164" s="175">
        <f t="shared" si="21"/>
        <v>0</v>
      </c>
      <c r="J164" s="46"/>
      <c r="K164" s="46"/>
    </row>
    <row r="165" spans="1:11" s="49" customFormat="1" ht="37.5">
      <c r="A165" s="86" t="s">
        <v>1019</v>
      </c>
      <c r="B165" s="83" t="s">
        <v>1</v>
      </c>
      <c r="C165" s="83" t="s">
        <v>298</v>
      </c>
      <c r="D165" s="83" t="s">
        <v>444</v>
      </c>
      <c r="E165" s="83" t="s">
        <v>1020</v>
      </c>
      <c r="F165" s="83"/>
      <c r="G165" s="151">
        <f t="shared" si="21"/>
        <v>500000</v>
      </c>
      <c r="H165" s="151">
        <f t="shared" si="21"/>
        <v>0</v>
      </c>
      <c r="I165" s="175">
        <f t="shared" si="21"/>
        <v>0</v>
      </c>
      <c r="J165" s="46"/>
      <c r="K165" s="46"/>
    </row>
    <row r="166" spans="1:11" s="49" customFormat="1" ht="37.5">
      <c r="A166" s="86" t="s">
        <v>275</v>
      </c>
      <c r="B166" s="83" t="s">
        <v>1</v>
      </c>
      <c r="C166" s="83" t="s">
        <v>298</v>
      </c>
      <c r="D166" s="83" t="s">
        <v>444</v>
      </c>
      <c r="E166" s="83" t="s">
        <v>1020</v>
      </c>
      <c r="F166" s="83" t="s">
        <v>306</v>
      </c>
      <c r="G166" s="151">
        <v>500000</v>
      </c>
      <c r="H166" s="151">
        <v>0</v>
      </c>
      <c r="I166" s="175">
        <v>0</v>
      </c>
      <c r="J166" s="46"/>
      <c r="K166" s="46"/>
    </row>
    <row r="167" spans="1:11" s="52" customFormat="1">
      <c r="A167" s="167" t="s">
        <v>468</v>
      </c>
      <c r="B167" s="85" t="s">
        <v>1</v>
      </c>
      <c r="C167" s="85" t="s">
        <v>469</v>
      </c>
      <c r="D167" s="85"/>
      <c r="E167" s="85"/>
      <c r="F167" s="85"/>
      <c r="G167" s="182">
        <f>G168+G174</f>
        <v>0</v>
      </c>
      <c r="H167" s="182">
        <f>H168+H174</f>
        <v>875000</v>
      </c>
      <c r="I167" s="186">
        <f>I168+I174</f>
        <v>875000</v>
      </c>
      <c r="J167" s="46"/>
      <c r="K167" s="46"/>
    </row>
    <row r="168" spans="1:11" s="52" customFormat="1">
      <c r="A168" s="162" t="s">
        <v>470</v>
      </c>
      <c r="B168" s="85" t="s">
        <v>1</v>
      </c>
      <c r="C168" s="85" t="s">
        <v>469</v>
      </c>
      <c r="D168" s="85" t="s">
        <v>229</v>
      </c>
      <c r="E168" s="85"/>
      <c r="F168" s="85"/>
      <c r="G168" s="182">
        <f t="shared" ref="G168:I171" si="22">G169</f>
        <v>0</v>
      </c>
      <c r="H168" s="182">
        <f t="shared" si="22"/>
        <v>875000</v>
      </c>
      <c r="I168" s="186">
        <f t="shared" si="22"/>
        <v>0</v>
      </c>
      <c r="J168" s="46"/>
      <c r="K168" s="46"/>
    </row>
    <row r="169" spans="1:11" s="52" customFormat="1" ht="37.5">
      <c r="A169" s="86" t="s">
        <v>492</v>
      </c>
      <c r="B169" s="83" t="s">
        <v>1</v>
      </c>
      <c r="C169" s="83" t="s">
        <v>469</v>
      </c>
      <c r="D169" s="83" t="s">
        <v>229</v>
      </c>
      <c r="E169" s="83" t="s">
        <v>493</v>
      </c>
      <c r="F169" s="83"/>
      <c r="G169" s="151">
        <f t="shared" si="22"/>
        <v>0</v>
      </c>
      <c r="H169" s="151">
        <f t="shared" si="22"/>
        <v>875000</v>
      </c>
      <c r="I169" s="175">
        <f t="shared" si="22"/>
        <v>0</v>
      </c>
      <c r="J169" s="46"/>
      <c r="K169" s="46"/>
    </row>
    <row r="170" spans="1:11" s="52" customFormat="1" ht="44.25" customHeight="1">
      <c r="A170" s="86" t="s">
        <v>494</v>
      </c>
      <c r="B170" s="83" t="s">
        <v>1</v>
      </c>
      <c r="C170" s="83" t="s">
        <v>469</v>
      </c>
      <c r="D170" s="83" t="s">
        <v>229</v>
      </c>
      <c r="E170" s="83" t="s">
        <v>495</v>
      </c>
      <c r="F170" s="83"/>
      <c r="G170" s="151">
        <f t="shared" si="22"/>
        <v>0</v>
      </c>
      <c r="H170" s="151">
        <f t="shared" si="22"/>
        <v>875000</v>
      </c>
      <c r="I170" s="175">
        <f t="shared" si="22"/>
        <v>0</v>
      </c>
      <c r="J170" s="46"/>
      <c r="K170" s="46"/>
    </row>
    <row r="171" spans="1:11" s="52" customFormat="1" ht="37.5">
      <c r="A171" s="86" t="s">
        <v>496</v>
      </c>
      <c r="B171" s="83" t="s">
        <v>1</v>
      </c>
      <c r="C171" s="83" t="s">
        <v>469</v>
      </c>
      <c r="D171" s="83" t="s">
        <v>229</v>
      </c>
      <c r="E171" s="83" t="s">
        <v>497</v>
      </c>
      <c r="F171" s="83"/>
      <c r="G171" s="151">
        <f>G172</f>
        <v>0</v>
      </c>
      <c r="H171" s="151">
        <f t="shared" si="22"/>
        <v>875000</v>
      </c>
      <c r="I171" s="175">
        <f t="shared" si="22"/>
        <v>0</v>
      </c>
      <c r="J171" s="46"/>
      <c r="K171" s="46"/>
    </row>
    <row r="172" spans="1:11" s="52" customFormat="1">
      <c r="A172" s="86" t="s">
        <v>498</v>
      </c>
      <c r="B172" s="83" t="s">
        <v>1</v>
      </c>
      <c r="C172" s="83" t="s">
        <v>469</v>
      </c>
      <c r="D172" s="83" t="s">
        <v>229</v>
      </c>
      <c r="E172" s="83" t="s">
        <v>499</v>
      </c>
      <c r="F172" s="83"/>
      <c r="G172" s="151">
        <f>G173</f>
        <v>0</v>
      </c>
      <c r="H172" s="151">
        <f>H173</f>
        <v>875000</v>
      </c>
      <c r="I172" s="175">
        <f>I173</f>
        <v>0</v>
      </c>
      <c r="J172" s="46"/>
      <c r="K172" s="46"/>
    </row>
    <row r="173" spans="1:11" s="52" customFormat="1" ht="37.5">
      <c r="A173" s="86" t="s">
        <v>416</v>
      </c>
      <c r="B173" s="83" t="s">
        <v>1</v>
      </c>
      <c r="C173" s="83" t="s">
        <v>469</v>
      </c>
      <c r="D173" s="83" t="s">
        <v>229</v>
      </c>
      <c r="E173" s="83" t="s">
        <v>499</v>
      </c>
      <c r="F173" s="83" t="s">
        <v>417</v>
      </c>
      <c r="G173" s="151">
        <v>0</v>
      </c>
      <c r="H173" s="151">
        <v>875000</v>
      </c>
      <c r="I173" s="175">
        <v>0</v>
      </c>
      <c r="J173" s="46"/>
      <c r="K173" s="46"/>
    </row>
    <row r="174" spans="1:11" s="52" customFormat="1">
      <c r="A174" s="162" t="s">
        <v>500</v>
      </c>
      <c r="B174" s="85" t="s">
        <v>1</v>
      </c>
      <c r="C174" s="85" t="s">
        <v>469</v>
      </c>
      <c r="D174" s="85" t="s">
        <v>232</v>
      </c>
      <c r="E174" s="85"/>
      <c r="F174" s="85"/>
      <c r="G174" s="182">
        <f>G175</f>
        <v>0</v>
      </c>
      <c r="H174" s="182">
        <f>H175</f>
        <v>0</v>
      </c>
      <c r="I174" s="186">
        <f>I175</f>
        <v>875000</v>
      </c>
      <c r="J174" s="46"/>
      <c r="K174" s="46"/>
    </row>
    <row r="175" spans="1:11" s="52" customFormat="1" ht="44.25" customHeight="1">
      <c r="A175" s="86" t="s">
        <v>492</v>
      </c>
      <c r="B175" s="83" t="s">
        <v>1</v>
      </c>
      <c r="C175" s="83" t="s">
        <v>469</v>
      </c>
      <c r="D175" s="83" t="s">
        <v>232</v>
      </c>
      <c r="E175" s="83" t="s">
        <v>493</v>
      </c>
      <c r="F175" s="83"/>
      <c r="G175" s="151">
        <f t="shared" ref="G175:I178" si="23">G176</f>
        <v>0</v>
      </c>
      <c r="H175" s="151">
        <f t="shared" si="23"/>
        <v>0</v>
      </c>
      <c r="I175" s="175">
        <f t="shared" si="23"/>
        <v>875000</v>
      </c>
      <c r="J175" s="46"/>
      <c r="K175" s="46"/>
    </row>
    <row r="176" spans="1:11" s="52" customFormat="1" ht="45.75" customHeight="1">
      <c r="A176" s="86" t="s">
        <v>494</v>
      </c>
      <c r="B176" s="83" t="s">
        <v>1</v>
      </c>
      <c r="C176" s="83" t="s">
        <v>469</v>
      </c>
      <c r="D176" s="83" t="s">
        <v>232</v>
      </c>
      <c r="E176" s="83" t="s">
        <v>495</v>
      </c>
      <c r="F176" s="83"/>
      <c r="G176" s="151">
        <f t="shared" si="23"/>
        <v>0</v>
      </c>
      <c r="H176" s="151">
        <f t="shared" si="23"/>
        <v>0</v>
      </c>
      <c r="I176" s="175">
        <f t="shared" si="23"/>
        <v>875000</v>
      </c>
      <c r="J176" s="46"/>
      <c r="K176" s="46"/>
    </row>
    <row r="177" spans="1:11" s="52" customFormat="1" ht="37.5">
      <c r="A177" s="86" t="s">
        <v>496</v>
      </c>
      <c r="B177" s="83" t="s">
        <v>1</v>
      </c>
      <c r="C177" s="83" t="s">
        <v>469</v>
      </c>
      <c r="D177" s="83" t="s">
        <v>232</v>
      </c>
      <c r="E177" s="83" t="s">
        <v>497</v>
      </c>
      <c r="F177" s="83"/>
      <c r="G177" s="151">
        <f t="shared" si="23"/>
        <v>0</v>
      </c>
      <c r="H177" s="151">
        <f t="shared" si="23"/>
        <v>0</v>
      </c>
      <c r="I177" s="175">
        <f t="shared" si="23"/>
        <v>875000</v>
      </c>
      <c r="J177" s="46"/>
      <c r="K177" s="46"/>
    </row>
    <row r="178" spans="1:11" s="52" customFormat="1" ht="21.75" customHeight="1">
      <c r="A178" s="86" t="s">
        <v>498</v>
      </c>
      <c r="B178" s="83" t="s">
        <v>1</v>
      </c>
      <c r="C178" s="83" t="s">
        <v>469</v>
      </c>
      <c r="D178" s="83" t="s">
        <v>232</v>
      </c>
      <c r="E178" s="83" t="s">
        <v>499</v>
      </c>
      <c r="F178" s="83"/>
      <c r="G178" s="151">
        <f t="shared" si="23"/>
        <v>0</v>
      </c>
      <c r="H178" s="151">
        <f t="shared" si="23"/>
        <v>0</v>
      </c>
      <c r="I178" s="175">
        <f t="shared" si="23"/>
        <v>875000</v>
      </c>
      <c r="J178" s="46"/>
      <c r="K178" s="46"/>
    </row>
    <row r="179" spans="1:11" s="52" customFormat="1" ht="37.5">
      <c r="A179" s="86" t="s">
        <v>416</v>
      </c>
      <c r="B179" s="83" t="s">
        <v>1</v>
      </c>
      <c r="C179" s="83" t="s">
        <v>469</v>
      </c>
      <c r="D179" s="83" t="s">
        <v>232</v>
      </c>
      <c r="E179" s="83" t="s">
        <v>499</v>
      </c>
      <c r="F179" s="83" t="s">
        <v>417</v>
      </c>
      <c r="G179" s="151">
        <v>0</v>
      </c>
      <c r="H179" s="151">
        <v>0</v>
      </c>
      <c r="I179" s="175">
        <v>875000</v>
      </c>
      <c r="J179" s="46"/>
      <c r="K179" s="46"/>
    </row>
    <row r="180" spans="1:11" s="52" customFormat="1">
      <c r="A180" s="173" t="s">
        <v>612</v>
      </c>
      <c r="B180" s="85" t="s">
        <v>1</v>
      </c>
      <c r="C180" s="85" t="s">
        <v>390</v>
      </c>
      <c r="D180" s="85"/>
      <c r="E180" s="85"/>
      <c r="F180" s="85"/>
      <c r="G180" s="182">
        <f t="shared" ref="G180:I184" si="24">G181</f>
        <v>1746312</v>
      </c>
      <c r="H180" s="182">
        <f t="shared" si="24"/>
        <v>2182890</v>
      </c>
      <c r="I180" s="186">
        <f t="shared" si="24"/>
        <v>1746312</v>
      </c>
      <c r="J180" s="46"/>
      <c r="K180" s="46"/>
    </row>
    <row r="181" spans="1:11" s="52" customFormat="1">
      <c r="A181" s="173" t="s">
        <v>613</v>
      </c>
      <c r="B181" s="85" t="s">
        <v>1</v>
      </c>
      <c r="C181" s="85" t="s">
        <v>390</v>
      </c>
      <c r="D181" s="85" t="s">
        <v>469</v>
      </c>
      <c r="E181" s="85"/>
      <c r="F181" s="85"/>
      <c r="G181" s="182">
        <f t="shared" si="24"/>
        <v>1746312</v>
      </c>
      <c r="H181" s="182">
        <f t="shared" si="24"/>
        <v>2182890</v>
      </c>
      <c r="I181" s="186">
        <f t="shared" si="24"/>
        <v>1746312</v>
      </c>
      <c r="J181" s="46"/>
      <c r="K181" s="46"/>
    </row>
    <row r="182" spans="1:11" s="52" customFormat="1" ht="37.5">
      <c r="A182" s="86" t="s">
        <v>291</v>
      </c>
      <c r="B182" s="83" t="s">
        <v>1</v>
      </c>
      <c r="C182" s="83" t="s">
        <v>390</v>
      </c>
      <c r="D182" s="83" t="s">
        <v>469</v>
      </c>
      <c r="E182" s="83" t="s">
        <v>292</v>
      </c>
      <c r="F182" s="83"/>
      <c r="G182" s="151">
        <f t="shared" si="24"/>
        <v>1746312</v>
      </c>
      <c r="H182" s="151">
        <f t="shared" si="24"/>
        <v>2182890</v>
      </c>
      <c r="I182" s="175">
        <f t="shared" si="24"/>
        <v>1746312</v>
      </c>
      <c r="J182" s="46"/>
      <c r="K182" s="46"/>
    </row>
    <row r="183" spans="1:11" s="52" customFormat="1" ht="37.5">
      <c r="A183" s="86" t="s">
        <v>293</v>
      </c>
      <c r="B183" s="83" t="s">
        <v>1</v>
      </c>
      <c r="C183" s="83" t="s">
        <v>390</v>
      </c>
      <c r="D183" s="83" t="s">
        <v>469</v>
      </c>
      <c r="E183" s="83" t="s">
        <v>294</v>
      </c>
      <c r="F183" s="83"/>
      <c r="G183" s="151">
        <f t="shared" si="24"/>
        <v>1746312</v>
      </c>
      <c r="H183" s="151">
        <f t="shared" si="24"/>
        <v>2182890</v>
      </c>
      <c r="I183" s="175">
        <f t="shared" si="24"/>
        <v>1746312</v>
      </c>
      <c r="J183" s="46"/>
      <c r="K183" s="46"/>
    </row>
    <row r="184" spans="1:11" s="52" customFormat="1" ht="37.5">
      <c r="A184" s="86" t="s">
        <v>750</v>
      </c>
      <c r="B184" s="83" t="s">
        <v>1</v>
      </c>
      <c r="C184" s="83" t="s">
        <v>390</v>
      </c>
      <c r="D184" s="83" t="s">
        <v>469</v>
      </c>
      <c r="E184" s="83" t="s">
        <v>614</v>
      </c>
      <c r="F184" s="83"/>
      <c r="G184" s="151">
        <f t="shared" si="24"/>
        <v>1746312</v>
      </c>
      <c r="H184" s="151">
        <f t="shared" si="24"/>
        <v>2182890</v>
      </c>
      <c r="I184" s="175">
        <f t="shared" si="24"/>
        <v>1746312</v>
      </c>
      <c r="J184" s="46"/>
      <c r="K184" s="46"/>
    </row>
    <row r="185" spans="1:11" s="52" customFormat="1" ht="37.5">
      <c r="A185" s="86" t="s">
        <v>275</v>
      </c>
      <c r="B185" s="83" t="s">
        <v>1</v>
      </c>
      <c r="C185" s="83" t="s">
        <v>390</v>
      </c>
      <c r="D185" s="83" t="s">
        <v>469</v>
      </c>
      <c r="E185" s="83" t="s">
        <v>614</v>
      </c>
      <c r="F185" s="83" t="s">
        <v>306</v>
      </c>
      <c r="G185" s="151">
        <v>1746312</v>
      </c>
      <c r="H185" s="151">
        <v>2182890</v>
      </c>
      <c r="I185" s="175">
        <v>1746312</v>
      </c>
      <c r="J185" s="46"/>
      <c r="K185" s="46"/>
    </row>
    <row r="186" spans="1:11" s="52" customFormat="1">
      <c r="A186" s="162" t="s">
        <v>690</v>
      </c>
      <c r="B186" s="85" t="s">
        <v>1</v>
      </c>
      <c r="C186" s="85" t="s">
        <v>617</v>
      </c>
      <c r="D186" s="83"/>
      <c r="E186" s="83"/>
      <c r="F186" s="83"/>
      <c r="G186" s="182">
        <f>G187</f>
        <v>1801800</v>
      </c>
      <c r="H186" s="182">
        <f>H187</f>
        <v>1801800</v>
      </c>
      <c r="I186" s="186">
        <f>I187</f>
        <v>1801800</v>
      </c>
      <c r="J186" s="46"/>
      <c r="K186" s="46"/>
    </row>
    <row r="187" spans="1:11" s="52" customFormat="1">
      <c r="A187" s="162" t="s">
        <v>649</v>
      </c>
      <c r="B187" s="85" t="s">
        <v>1</v>
      </c>
      <c r="C187" s="85">
        <v>10</v>
      </c>
      <c r="D187" s="85" t="s">
        <v>264</v>
      </c>
      <c r="E187" s="149"/>
      <c r="F187" s="83"/>
      <c r="G187" s="182">
        <f>G193+G188</f>
        <v>1801800</v>
      </c>
      <c r="H187" s="182">
        <f>H193+H188</f>
        <v>1801800</v>
      </c>
      <c r="I187" s="186">
        <f>I193+I188</f>
        <v>1801800</v>
      </c>
      <c r="J187" s="46"/>
      <c r="K187" s="46"/>
    </row>
    <row r="188" spans="1:11" s="52" customFormat="1" ht="56.25">
      <c r="A188" s="86" t="s">
        <v>429</v>
      </c>
      <c r="B188" s="83" t="s">
        <v>1</v>
      </c>
      <c r="C188" s="83" t="s">
        <v>617</v>
      </c>
      <c r="D188" s="83" t="s">
        <v>264</v>
      </c>
      <c r="E188" s="83" t="s">
        <v>431</v>
      </c>
      <c r="F188" s="83"/>
      <c r="G188" s="151">
        <f>G189</f>
        <v>1800000</v>
      </c>
      <c r="H188" s="151">
        <f t="shared" ref="H188:I191" si="25">H189</f>
        <v>1800000</v>
      </c>
      <c r="I188" s="175">
        <f t="shared" si="25"/>
        <v>1800000</v>
      </c>
      <c r="J188" s="46"/>
      <c r="K188" s="46"/>
    </row>
    <row r="189" spans="1:11" s="52" customFormat="1" ht="37.5">
      <c r="A189" s="166" t="s">
        <v>432</v>
      </c>
      <c r="B189" s="83" t="s">
        <v>1</v>
      </c>
      <c r="C189" s="83" t="s">
        <v>617</v>
      </c>
      <c r="D189" s="83" t="s">
        <v>264</v>
      </c>
      <c r="E189" s="83" t="s">
        <v>433</v>
      </c>
      <c r="F189" s="83"/>
      <c r="G189" s="151">
        <f>G190</f>
        <v>1800000</v>
      </c>
      <c r="H189" s="151">
        <f t="shared" si="25"/>
        <v>1800000</v>
      </c>
      <c r="I189" s="175">
        <f t="shared" si="25"/>
        <v>1800000</v>
      </c>
      <c r="J189" s="46"/>
      <c r="K189" s="46"/>
    </row>
    <row r="190" spans="1:11" s="52" customFormat="1" ht="37.5">
      <c r="A190" s="166" t="s">
        <v>645</v>
      </c>
      <c r="B190" s="83" t="s">
        <v>1</v>
      </c>
      <c r="C190" s="83" t="s">
        <v>617</v>
      </c>
      <c r="D190" s="83" t="s">
        <v>264</v>
      </c>
      <c r="E190" s="149" t="s">
        <v>646</v>
      </c>
      <c r="F190" s="83"/>
      <c r="G190" s="151">
        <f>G191</f>
        <v>1800000</v>
      </c>
      <c r="H190" s="151">
        <f t="shared" si="25"/>
        <v>1800000</v>
      </c>
      <c r="I190" s="175">
        <f t="shared" si="25"/>
        <v>1800000</v>
      </c>
      <c r="J190" s="46"/>
      <c r="K190" s="46"/>
    </row>
    <row r="191" spans="1:11" s="52" customFormat="1">
      <c r="A191" s="171" t="s">
        <v>647</v>
      </c>
      <c r="B191" s="83" t="s">
        <v>1</v>
      </c>
      <c r="C191" s="83" t="s">
        <v>617</v>
      </c>
      <c r="D191" s="83" t="s">
        <v>264</v>
      </c>
      <c r="E191" s="149" t="s">
        <v>648</v>
      </c>
      <c r="F191" s="83"/>
      <c r="G191" s="151">
        <f>G192</f>
        <v>1800000</v>
      </c>
      <c r="H191" s="151">
        <f t="shared" si="25"/>
        <v>1800000</v>
      </c>
      <c r="I191" s="175">
        <f t="shared" si="25"/>
        <v>1800000</v>
      </c>
      <c r="J191" s="46"/>
      <c r="K191" s="46"/>
    </row>
    <row r="192" spans="1:11" s="52" customFormat="1">
      <c r="A192" s="171" t="s">
        <v>570</v>
      </c>
      <c r="B192" s="83" t="s">
        <v>1</v>
      </c>
      <c r="C192" s="83" t="s">
        <v>617</v>
      </c>
      <c r="D192" s="83" t="s">
        <v>264</v>
      </c>
      <c r="E192" s="149" t="s">
        <v>648</v>
      </c>
      <c r="F192" s="83" t="s">
        <v>571</v>
      </c>
      <c r="G192" s="151">
        <v>1800000</v>
      </c>
      <c r="H192" s="151">
        <v>1800000</v>
      </c>
      <c r="I192" s="175">
        <v>1800000</v>
      </c>
      <c r="J192" s="46"/>
      <c r="K192" s="46"/>
    </row>
    <row r="193" spans="1:11" s="52" customFormat="1" ht="48" customHeight="1">
      <c r="A193" s="86" t="s">
        <v>384</v>
      </c>
      <c r="B193" s="83" t="s">
        <v>1</v>
      </c>
      <c r="C193" s="83" t="s">
        <v>617</v>
      </c>
      <c r="D193" s="83" t="s">
        <v>264</v>
      </c>
      <c r="E193" s="83" t="s">
        <v>385</v>
      </c>
      <c r="F193" s="83"/>
      <c r="G193" s="151">
        <f t="shared" ref="G193:I195" si="26">G194</f>
        <v>1800</v>
      </c>
      <c r="H193" s="151">
        <f t="shared" si="26"/>
        <v>1800</v>
      </c>
      <c r="I193" s="175">
        <f t="shared" si="26"/>
        <v>1800</v>
      </c>
      <c r="J193" s="46"/>
      <c r="K193" s="46"/>
    </row>
    <row r="194" spans="1:11" s="52" customFormat="1" ht="42.75" customHeight="1">
      <c r="A194" s="86" t="s">
        <v>386</v>
      </c>
      <c r="B194" s="83" t="s">
        <v>1</v>
      </c>
      <c r="C194" s="83" t="s">
        <v>617</v>
      </c>
      <c r="D194" s="83" t="s">
        <v>264</v>
      </c>
      <c r="E194" s="83" t="s">
        <v>387</v>
      </c>
      <c r="F194" s="83"/>
      <c r="G194" s="151">
        <f t="shared" si="26"/>
        <v>1800</v>
      </c>
      <c r="H194" s="151">
        <f t="shared" si="26"/>
        <v>1800</v>
      </c>
      <c r="I194" s="175">
        <f t="shared" si="26"/>
        <v>1800</v>
      </c>
      <c r="J194" s="46"/>
      <c r="K194" s="46"/>
    </row>
    <row r="195" spans="1:11" s="52" customFormat="1" ht="47.25" customHeight="1">
      <c r="A195" s="86" t="s">
        <v>388</v>
      </c>
      <c r="B195" s="83" t="s">
        <v>1</v>
      </c>
      <c r="C195" s="83" t="s">
        <v>617</v>
      </c>
      <c r="D195" s="83" t="s">
        <v>264</v>
      </c>
      <c r="E195" s="83" t="s">
        <v>389</v>
      </c>
      <c r="F195" s="83"/>
      <c r="G195" s="151">
        <f t="shared" si="26"/>
        <v>1800</v>
      </c>
      <c r="H195" s="151">
        <f t="shared" si="26"/>
        <v>1800</v>
      </c>
      <c r="I195" s="175">
        <f t="shared" si="26"/>
        <v>1800</v>
      </c>
      <c r="J195" s="46"/>
      <c r="K195" s="46"/>
    </row>
    <row r="196" spans="1:11" s="52" customFormat="1" ht="80.25" customHeight="1">
      <c r="A196" s="86" t="s">
        <v>239</v>
      </c>
      <c r="B196" s="83" t="s">
        <v>1</v>
      </c>
      <c r="C196" s="83" t="s">
        <v>617</v>
      </c>
      <c r="D196" s="83" t="s">
        <v>264</v>
      </c>
      <c r="E196" s="83" t="s">
        <v>389</v>
      </c>
      <c r="F196" s="83" t="s">
        <v>247</v>
      </c>
      <c r="G196" s="151">
        <v>1800</v>
      </c>
      <c r="H196" s="151">
        <v>1800</v>
      </c>
      <c r="I196" s="175">
        <v>1800</v>
      </c>
      <c r="J196" s="46"/>
      <c r="K196" s="46"/>
    </row>
    <row r="197" spans="1:11" s="52" customFormat="1">
      <c r="A197" s="162" t="s">
        <v>692</v>
      </c>
      <c r="B197" s="85" t="s">
        <v>16</v>
      </c>
      <c r="C197" s="85"/>
      <c r="D197" s="85"/>
      <c r="E197" s="85"/>
      <c r="F197" s="85"/>
      <c r="G197" s="182">
        <f t="shared" ref="G197:I198" si="27">G198</f>
        <v>5921817.2599999998</v>
      </c>
      <c r="H197" s="182">
        <f t="shared" si="27"/>
        <v>5419465.6299999999</v>
      </c>
      <c r="I197" s="186">
        <f t="shared" si="27"/>
        <v>5419465.6299999999</v>
      </c>
      <c r="J197" s="46"/>
      <c r="K197" s="46"/>
    </row>
    <row r="198" spans="1:11" s="49" customFormat="1">
      <c r="A198" s="158" t="s">
        <v>228</v>
      </c>
      <c r="B198" s="85" t="s">
        <v>16</v>
      </c>
      <c r="C198" s="85" t="s">
        <v>229</v>
      </c>
      <c r="D198" s="85"/>
      <c r="E198" s="85"/>
      <c r="F198" s="85"/>
      <c r="G198" s="182">
        <f t="shared" si="27"/>
        <v>5921817.2599999998</v>
      </c>
      <c r="H198" s="182">
        <f t="shared" si="27"/>
        <v>5419465.6299999999</v>
      </c>
      <c r="I198" s="186">
        <f t="shared" si="27"/>
        <v>5419465.6299999999</v>
      </c>
      <c r="J198" s="46"/>
      <c r="K198" s="46"/>
    </row>
    <row r="199" spans="1:11" s="56" customFormat="1" ht="63" customHeight="1">
      <c r="A199" s="162" t="s">
        <v>240</v>
      </c>
      <c r="B199" s="85" t="s">
        <v>16</v>
      </c>
      <c r="C199" s="85" t="s">
        <v>229</v>
      </c>
      <c r="D199" s="85" t="s">
        <v>241</v>
      </c>
      <c r="E199" s="85"/>
      <c r="F199" s="85"/>
      <c r="G199" s="182">
        <f>G200+G207</f>
        <v>5921817.2599999998</v>
      </c>
      <c r="H199" s="182">
        <f>H200+H207</f>
        <v>5419465.6299999999</v>
      </c>
      <c r="I199" s="186">
        <f>I200+I207</f>
        <v>5419465.6299999999</v>
      </c>
      <c r="J199" s="46"/>
      <c r="K199" s="46"/>
    </row>
    <row r="200" spans="1:11" s="56" customFormat="1" ht="37.5">
      <c r="A200" s="86" t="s">
        <v>242</v>
      </c>
      <c r="B200" s="83" t="s">
        <v>16</v>
      </c>
      <c r="C200" s="83" t="s">
        <v>229</v>
      </c>
      <c r="D200" s="83" t="s">
        <v>241</v>
      </c>
      <c r="E200" s="83" t="s">
        <v>243</v>
      </c>
      <c r="F200" s="83"/>
      <c r="G200" s="151">
        <f>G201+G204</f>
        <v>1293143.72</v>
      </c>
      <c r="H200" s="151">
        <f>H201+H204</f>
        <v>790792.09</v>
      </c>
      <c r="I200" s="175">
        <f>I201+I204</f>
        <v>790792.09</v>
      </c>
      <c r="J200" s="46"/>
      <c r="K200" s="46"/>
    </row>
    <row r="201" spans="1:11" s="56" customFormat="1" ht="24" customHeight="1">
      <c r="A201" s="86" t="s">
        <v>244</v>
      </c>
      <c r="B201" s="83" t="s">
        <v>16</v>
      </c>
      <c r="C201" s="83" t="s">
        <v>229</v>
      </c>
      <c r="D201" s="83" t="s">
        <v>241</v>
      </c>
      <c r="E201" s="83" t="s">
        <v>245</v>
      </c>
      <c r="F201" s="83"/>
      <c r="G201" s="151">
        <f t="shared" ref="G201:I202" si="28">G202</f>
        <v>790792.09</v>
      </c>
      <c r="H201" s="151">
        <f t="shared" si="28"/>
        <v>790792.09</v>
      </c>
      <c r="I201" s="175">
        <f t="shared" si="28"/>
        <v>790792.09</v>
      </c>
      <c r="J201" s="46"/>
      <c r="K201" s="46"/>
    </row>
    <row r="202" spans="1:11" s="56" customFormat="1" ht="42.75" customHeight="1">
      <c r="A202" s="86" t="s">
        <v>237</v>
      </c>
      <c r="B202" s="83" t="s">
        <v>16</v>
      </c>
      <c r="C202" s="83" t="s">
        <v>229</v>
      </c>
      <c r="D202" s="83" t="s">
        <v>241</v>
      </c>
      <c r="E202" s="83" t="s">
        <v>246</v>
      </c>
      <c r="F202" s="83"/>
      <c r="G202" s="151">
        <f t="shared" si="28"/>
        <v>790792.09</v>
      </c>
      <c r="H202" s="151">
        <f t="shared" si="28"/>
        <v>790792.09</v>
      </c>
      <c r="I202" s="175">
        <f t="shared" si="28"/>
        <v>790792.09</v>
      </c>
      <c r="J202" s="46"/>
      <c r="K202" s="46"/>
    </row>
    <row r="203" spans="1:11" s="56" customFormat="1" ht="65.099999999999994" customHeight="1">
      <c r="A203" s="86" t="s">
        <v>239</v>
      </c>
      <c r="B203" s="83" t="s">
        <v>16</v>
      </c>
      <c r="C203" s="83" t="s">
        <v>229</v>
      </c>
      <c r="D203" s="83" t="s">
        <v>241</v>
      </c>
      <c r="E203" s="83" t="s">
        <v>246</v>
      </c>
      <c r="F203" s="83" t="s">
        <v>247</v>
      </c>
      <c r="G203" s="151">
        <v>790792.09</v>
      </c>
      <c r="H203" s="151">
        <v>790792.09</v>
      </c>
      <c r="I203" s="175">
        <v>790792.09</v>
      </c>
      <c r="J203" s="46"/>
      <c r="K203" s="46"/>
    </row>
    <row r="204" spans="1:11" s="56" customFormat="1">
      <c r="A204" s="86" t="s">
        <v>248</v>
      </c>
      <c r="B204" s="83" t="s">
        <v>16</v>
      </c>
      <c r="C204" s="83" t="s">
        <v>229</v>
      </c>
      <c r="D204" s="83" t="s">
        <v>241</v>
      </c>
      <c r="E204" s="83" t="s">
        <v>249</v>
      </c>
      <c r="F204" s="83"/>
      <c r="G204" s="151">
        <f t="shared" ref="G204:I205" si="29">G205</f>
        <v>502351.63</v>
      </c>
      <c r="H204" s="151">
        <f t="shared" si="29"/>
        <v>0</v>
      </c>
      <c r="I204" s="175">
        <f t="shared" si="29"/>
        <v>0</v>
      </c>
      <c r="J204" s="46"/>
      <c r="K204" s="46"/>
    </row>
    <row r="205" spans="1:11" s="56" customFormat="1" ht="37.5">
      <c r="A205" s="86" t="s">
        <v>250</v>
      </c>
      <c r="B205" s="83" t="s">
        <v>16</v>
      </c>
      <c r="C205" s="83" t="s">
        <v>229</v>
      </c>
      <c r="D205" s="83" t="s">
        <v>241</v>
      </c>
      <c r="E205" s="83" t="s">
        <v>251</v>
      </c>
      <c r="F205" s="83"/>
      <c r="G205" s="151">
        <f t="shared" si="29"/>
        <v>502351.63</v>
      </c>
      <c r="H205" s="151">
        <f t="shared" si="29"/>
        <v>0</v>
      </c>
      <c r="I205" s="175">
        <f t="shared" si="29"/>
        <v>0</v>
      </c>
      <c r="J205" s="46"/>
      <c r="K205" s="46"/>
    </row>
    <row r="206" spans="1:11" s="56" customFormat="1" ht="75">
      <c r="A206" s="86" t="s">
        <v>239</v>
      </c>
      <c r="B206" s="83" t="s">
        <v>16</v>
      </c>
      <c r="C206" s="83" t="s">
        <v>229</v>
      </c>
      <c r="D206" s="83" t="s">
        <v>241</v>
      </c>
      <c r="E206" s="83" t="s">
        <v>251</v>
      </c>
      <c r="F206" s="83" t="s">
        <v>247</v>
      </c>
      <c r="G206" s="151">
        <v>502351.63</v>
      </c>
      <c r="H206" s="151">
        <v>0</v>
      </c>
      <c r="I206" s="175">
        <v>0</v>
      </c>
      <c r="J206" s="46"/>
      <c r="K206" s="46"/>
    </row>
    <row r="207" spans="1:11" s="56" customFormat="1" ht="40.5" customHeight="1">
      <c r="A207" s="86" t="s">
        <v>252</v>
      </c>
      <c r="B207" s="83" t="s">
        <v>16</v>
      </c>
      <c r="C207" s="83" t="s">
        <v>229</v>
      </c>
      <c r="D207" s="83" t="s">
        <v>241</v>
      </c>
      <c r="E207" s="83" t="s">
        <v>253</v>
      </c>
      <c r="F207" s="83"/>
      <c r="G207" s="151">
        <f>G208+G211+G214</f>
        <v>4628673.54</v>
      </c>
      <c r="H207" s="151">
        <f>H208+H211+H214</f>
        <v>4628673.54</v>
      </c>
      <c r="I207" s="175">
        <f>I208+I211+I214</f>
        <v>4628673.54</v>
      </c>
      <c r="J207" s="46"/>
      <c r="K207" s="46"/>
    </row>
    <row r="208" spans="1:11" s="56" customFormat="1" ht="46.9" customHeight="1">
      <c r="A208" s="86" t="s">
        <v>254</v>
      </c>
      <c r="B208" s="83" t="s">
        <v>16</v>
      </c>
      <c r="C208" s="83" t="s">
        <v>229</v>
      </c>
      <c r="D208" s="83" t="s">
        <v>241</v>
      </c>
      <c r="E208" s="83" t="s">
        <v>255</v>
      </c>
      <c r="F208" s="83"/>
      <c r="G208" s="151">
        <f t="shared" ref="G208:I209" si="30">G209</f>
        <v>1796760</v>
      </c>
      <c r="H208" s="151">
        <f t="shared" si="30"/>
        <v>1796760</v>
      </c>
      <c r="I208" s="175">
        <f t="shared" si="30"/>
        <v>1796760</v>
      </c>
      <c r="J208" s="46"/>
      <c r="K208" s="46"/>
    </row>
    <row r="209" spans="1:11" s="56" customFormat="1" ht="39.75" customHeight="1">
      <c r="A209" s="86" t="s">
        <v>237</v>
      </c>
      <c r="B209" s="83" t="s">
        <v>16</v>
      </c>
      <c r="C209" s="83" t="s">
        <v>229</v>
      </c>
      <c r="D209" s="83" t="s">
        <v>241</v>
      </c>
      <c r="E209" s="83" t="s">
        <v>256</v>
      </c>
      <c r="F209" s="83"/>
      <c r="G209" s="151">
        <f t="shared" si="30"/>
        <v>1796760</v>
      </c>
      <c r="H209" s="151">
        <f t="shared" si="30"/>
        <v>1796760</v>
      </c>
      <c r="I209" s="175">
        <f t="shared" si="30"/>
        <v>1796760</v>
      </c>
      <c r="J209" s="46"/>
      <c r="K209" s="46"/>
    </row>
    <row r="210" spans="1:11" s="56" customFormat="1" ht="75">
      <c r="A210" s="86" t="s">
        <v>239</v>
      </c>
      <c r="B210" s="83" t="s">
        <v>16</v>
      </c>
      <c r="C210" s="83" t="s">
        <v>229</v>
      </c>
      <c r="D210" s="83" t="s">
        <v>241</v>
      </c>
      <c r="E210" s="83" t="s">
        <v>256</v>
      </c>
      <c r="F210" s="83" t="s">
        <v>247</v>
      </c>
      <c r="G210" s="151">
        <v>1796760</v>
      </c>
      <c r="H210" s="151">
        <v>1796760</v>
      </c>
      <c r="I210" s="175">
        <v>1796760</v>
      </c>
      <c r="J210" s="46"/>
      <c r="K210" s="46"/>
    </row>
    <row r="211" spans="1:11" s="56" customFormat="1" ht="27.75" customHeight="1">
      <c r="A211" s="86" t="s">
        <v>257</v>
      </c>
      <c r="B211" s="83" t="s">
        <v>16</v>
      </c>
      <c r="C211" s="83" t="s">
        <v>229</v>
      </c>
      <c r="D211" s="83" t="s">
        <v>241</v>
      </c>
      <c r="E211" s="83" t="s">
        <v>258</v>
      </c>
      <c r="F211" s="83"/>
      <c r="G211" s="151">
        <f t="shared" ref="G211:I212" si="31">G212</f>
        <v>1617084</v>
      </c>
      <c r="H211" s="151">
        <f t="shared" si="31"/>
        <v>1617084</v>
      </c>
      <c r="I211" s="175">
        <f t="shared" si="31"/>
        <v>1617084</v>
      </c>
      <c r="J211" s="46"/>
      <c r="K211" s="46"/>
    </row>
    <row r="212" spans="1:11" s="56" customFormat="1" ht="37.5">
      <c r="A212" s="86" t="s">
        <v>237</v>
      </c>
      <c r="B212" s="83" t="s">
        <v>16</v>
      </c>
      <c r="C212" s="83" t="s">
        <v>229</v>
      </c>
      <c r="D212" s="83" t="s">
        <v>241</v>
      </c>
      <c r="E212" s="83" t="s">
        <v>259</v>
      </c>
      <c r="F212" s="83"/>
      <c r="G212" s="151">
        <f t="shared" si="31"/>
        <v>1617084</v>
      </c>
      <c r="H212" s="151">
        <f t="shared" si="31"/>
        <v>1617084</v>
      </c>
      <c r="I212" s="175">
        <f t="shared" si="31"/>
        <v>1617084</v>
      </c>
      <c r="J212" s="46"/>
      <c r="K212" s="46"/>
    </row>
    <row r="213" spans="1:11" s="56" customFormat="1" ht="79.5" customHeight="1">
      <c r="A213" s="86" t="s">
        <v>239</v>
      </c>
      <c r="B213" s="83" t="s">
        <v>16</v>
      </c>
      <c r="C213" s="83" t="s">
        <v>229</v>
      </c>
      <c r="D213" s="83" t="s">
        <v>241</v>
      </c>
      <c r="E213" s="83" t="s">
        <v>259</v>
      </c>
      <c r="F213" s="83" t="s">
        <v>247</v>
      </c>
      <c r="G213" s="151">
        <v>1617084</v>
      </c>
      <c r="H213" s="151">
        <v>1617084</v>
      </c>
      <c r="I213" s="175">
        <v>1617084</v>
      </c>
      <c r="J213" s="46"/>
      <c r="K213" s="46"/>
    </row>
    <row r="214" spans="1:11" s="56" customFormat="1" ht="26.25" customHeight="1">
      <c r="A214" s="86" t="s">
        <v>260</v>
      </c>
      <c r="B214" s="83" t="s">
        <v>16</v>
      </c>
      <c r="C214" s="83" t="s">
        <v>229</v>
      </c>
      <c r="D214" s="83" t="s">
        <v>241</v>
      </c>
      <c r="E214" s="83" t="s">
        <v>261</v>
      </c>
      <c r="F214" s="83"/>
      <c r="G214" s="151">
        <f t="shared" ref="G214:I215" si="32">G215</f>
        <v>1214829.54</v>
      </c>
      <c r="H214" s="151">
        <f t="shared" si="32"/>
        <v>1214829.54</v>
      </c>
      <c r="I214" s="175">
        <f t="shared" si="32"/>
        <v>1214829.54</v>
      </c>
      <c r="J214" s="46"/>
      <c r="K214" s="46"/>
    </row>
    <row r="215" spans="1:11" s="56" customFormat="1" ht="46.5" customHeight="1">
      <c r="A215" s="86" t="s">
        <v>237</v>
      </c>
      <c r="B215" s="83" t="s">
        <v>16</v>
      </c>
      <c r="C215" s="83" t="s">
        <v>229</v>
      </c>
      <c r="D215" s="83" t="s">
        <v>241</v>
      </c>
      <c r="E215" s="83" t="s">
        <v>262</v>
      </c>
      <c r="F215" s="83"/>
      <c r="G215" s="151">
        <f t="shared" si="32"/>
        <v>1214829.54</v>
      </c>
      <c r="H215" s="151">
        <f t="shared" si="32"/>
        <v>1214829.54</v>
      </c>
      <c r="I215" s="175">
        <f t="shared" si="32"/>
        <v>1214829.54</v>
      </c>
      <c r="J215" s="46"/>
      <c r="K215" s="46"/>
    </row>
    <row r="216" spans="1:11" s="56" customFormat="1" ht="81" customHeight="1">
      <c r="A216" s="86" t="s">
        <v>239</v>
      </c>
      <c r="B216" s="83" t="s">
        <v>16</v>
      </c>
      <c r="C216" s="83" t="s">
        <v>229</v>
      </c>
      <c r="D216" s="83" t="s">
        <v>241</v>
      </c>
      <c r="E216" s="83" t="s">
        <v>262</v>
      </c>
      <c r="F216" s="83" t="s">
        <v>247</v>
      </c>
      <c r="G216" s="151">
        <v>1214829.54</v>
      </c>
      <c r="H216" s="151">
        <v>1214829.54</v>
      </c>
      <c r="I216" s="175">
        <v>1214829.54</v>
      </c>
      <c r="J216" s="46"/>
      <c r="K216" s="46"/>
    </row>
    <row r="217" spans="1:11" s="56" customFormat="1" ht="42" customHeight="1">
      <c r="A217" s="162" t="s">
        <v>693</v>
      </c>
      <c r="B217" s="85" t="s">
        <v>17</v>
      </c>
      <c r="C217" s="85"/>
      <c r="D217" s="85"/>
      <c r="E217" s="85"/>
      <c r="F217" s="85"/>
      <c r="G217" s="182">
        <f>G218+G231</f>
        <v>27385073.52</v>
      </c>
      <c r="H217" s="182">
        <f>H218+H231</f>
        <v>26161873.52</v>
      </c>
      <c r="I217" s="186">
        <f>I218+I231</f>
        <v>26161873.52</v>
      </c>
      <c r="J217" s="46"/>
      <c r="K217" s="46"/>
    </row>
    <row r="218" spans="1:11" s="56" customFormat="1" ht="23.25" customHeight="1">
      <c r="A218" s="162" t="s">
        <v>228</v>
      </c>
      <c r="B218" s="85" t="s">
        <v>17</v>
      </c>
      <c r="C218" s="85" t="s">
        <v>229</v>
      </c>
      <c r="D218" s="85"/>
      <c r="E218" s="85"/>
      <c r="F218" s="85"/>
      <c r="G218" s="182">
        <f t="shared" ref="G218:I219" si="33">G219</f>
        <v>329033</v>
      </c>
      <c r="H218" s="182">
        <f t="shared" si="33"/>
        <v>329033</v>
      </c>
      <c r="I218" s="186">
        <f t="shared" si="33"/>
        <v>329033</v>
      </c>
      <c r="J218" s="46"/>
      <c r="K218" s="46"/>
    </row>
    <row r="219" spans="1:11" s="56" customFormat="1" ht="24" customHeight="1">
      <c r="A219" s="162" t="s">
        <v>315</v>
      </c>
      <c r="B219" s="85" t="s">
        <v>17</v>
      </c>
      <c r="C219" s="85" t="s">
        <v>229</v>
      </c>
      <c r="D219" s="85" t="s">
        <v>316</v>
      </c>
      <c r="E219" s="85"/>
      <c r="F219" s="85"/>
      <c r="G219" s="182">
        <f t="shared" si="33"/>
        <v>329033</v>
      </c>
      <c r="H219" s="182">
        <f t="shared" si="33"/>
        <v>329033</v>
      </c>
      <c r="I219" s="186">
        <f t="shared" si="33"/>
        <v>329033</v>
      </c>
      <c r="J219" s="46"/>
      <c r="K219" s="46"/>
    </row>
    <row r="220" spans="1:11" s="56" customFormat="1" ht="47.25" customHeight="1">
      <c r="A220" s="164" t="s">
        <v>317</v>
      </c>
      <c r="B220" s="83" t="s">
        <v>17</v>
      </c>
      <c r="C220" s="83" t="s">
        <v>229</v>
      </c>
      <c r="D220" s="83" t="s">
        <v>316</v>
      </c>
      <c r="E220" s="83" t="s">
        <v>318</v>
      </c>
      <c r="F220" s="83"/>
      <c r="G220" s="151">
        <f>G221+G227</f>
        <v>329033</v>
      </c>
      <c r="H220" s="151">
        <f>H221+H227</f>
        <v>329033</v>
      </c>
      <c r="I220" s="175">
        <f>I221+I227</f>
        <v>329033</v>
      </c>
      <c r="J220" s="46"/>
      <c r="K220" s="46"/>
    </row>
    <row r="221" spans="1:11" s="49" customFormat="1" ht="47.25" customHeight="1">
      <c r="A221" s="164" t="s">
        <v>278</v>
      </c>
      <c r="B221" s="83" t="s">
        <v>17</v>
      </c>
      <c r="C221" s="83" t="s">
        <v>229</v>
      </c>
      <c r="D221" s="83" t="s">
        <v>316</v>
      </c>
      <c r="E221" s="83" t="s">
        <v>319</v>
      </c>
      <c r="F221" s="83"/>
      <c r="G221" s="151">
        <f>G222</f>
        <v>194033</v>
      </c>
      <c r="H221" s="151">
        <f>H222</f>
        <v>194033</v>
      </c>
      <c r="I221" s="175">
        <f>I222</f>
        <v>194033</v>
      </c>
      <c r="J221" s="46"/>
      <c r="K221" s="46"/>
    </row>
    <row r="222" spans="1:11" s="49" customFormat="1" ht="56.25">
      <c r="A222" s="164" t="s">
        <v>320</v>
      </c>
      <c r="B222" s="83" t="s">
        <v>17</v>
      </c>
      <c r="C222" s="83" t="s">
        <v>229</v>
      </c>
      <c r="D222" s="83" t="s">
        <v>316</v>
      </c>
      <c r="E222" s="83" t="s">
        <v>321</v>
      </c>
      <c r="F222" s="83"/>
      <c r="G222" s="151">
        <f>G223+G225</f>
        <v>194033</v>
      </c>
      <c r="H222" s="151">
        <f>H223+H225</f>
        <v>194033</v>
      </c>
      <c r="I222" s="175">
        <f>I223+I225</f>
        <v>194033</v>
      </c>
      <c r="J222" s="46"/>
      <c r="K222" s="46"/>
    </row>
    <row r="223" spans="1:11" s="49" customFormat="1" ht="56.25">
      <c r="A223" s="164" t="s">
        <v>322</v>
      </c>
      <c r="B223" s="83" t="s">
        <v>17</v>
      </c>
      <c r="C223" s="83" t="s">
        <v>229</v>
      </c>
      <c r="D223" s="83" t="s">
        <v>316</v>
      </c>
      <c r="E223" s="83" t="s">
        <v>323</v>
      </c>
      <c r="F223" s="83"/>
      <c r="G223" s="151">
        <f>G224</f>
        <v>124300</v>
      </c>
      <c r="H223" s="151">
        <f>H224</f>
        <v>124300</v>
      </c>
      <c r="I223" s="175">
        <f>I224</f>
        <v>124300</v>
      </c>
      <c r="J223" s="46"/>
      <c r="K223" s="46"/>
    </row>
    <row r="224" spans="1:11" s="49" customFormat="1" ht="45.75" customHeight="1">
      <c r="A224" s="86" t="s">
        <v>324</v>
      </c>
      <c r="B224" s="83" t="s">
        <v>17</v>
      </c>
      <c r="C224" s="83" t="s">
        <v>229</v>
      </c>
      <c r="D224" s="83" t="s">
        <v>316</v>
      </c>
      <c r="E224" s="83" t="s">
        <v>323</v>
      </c>
      <c r="F224" s="83" t="s">
        <v>325</v>
      </c>
      <c r="G224" s="151">
        <v>124300</v>
      </c>
      <c r="H224" s="151">
        <v>124300</v>
      </c>
      <c r="I224" s="175">
        <v>124300</v>
      </c>
      <c r="J224" s="46"/>
      <c r="K224" s="46"/>
    </row>
    <row r="225" spans="1:11" s="49" customFormat="1" ht="21" customHeight="1">
      <c r="A225" s="164" t="s">
        <v>326</v>
      </c>
      <c r="B225" s="83" t="s">
        <v>17</v>
      </c>
      <c r="C225" s="83" t="s">
        <v>229</v>
      </c>
      <c r="D225" s="83" t="s">
        <v>316</v>
      </c>
      <c r="E225" s="83" t="s">
        <v>327</v>
      </c>
      <c r="F225" s="83"/>
      <c r="G225" s="151">
        <f>G226</f>
        <v>69733</v>
      </c>
      <c r="H225" s="151">
        <f>H226</f>
        <v>69733</v>
      </c>
      <c r="I225" s="175">
        <f>I226</f>
        <v>69733</v>
      </c>
      <c r="J225" s="46"/>
      <c r="K225" s="46"/>
    </row>
    <row r="226" spans="1:11" s="49" customFormat="1" ht="45.75" customHeight="1">
      <c r="A226" s="86" t="s">
        <v>324</v>
      </c>
      <c r="B226" s="83" t="s">
        <v>17</v>
      </c>
      <c r="C226" s="83" t="s">
        <v>229</v>
      </c>
      <c r="D226" s="83" t="s">
        <v>316</v>
      </c>
      <c r="E226" s="83" t="s">
        <v>327</v>
      </c>
      <c r="F226" s="83" t="s">
        <v>325</v>
      </c>
      <c r="G226" s="151">
        <v>69733</v>
      </c>
      <c r="H226" s="151">
        <v>69733</v>
      </c>
      <c r="I226" s="175">
        <v>69733</v>
      </c>
      <c r="J226" s="46"/>
      <c r="K226" s="46"/>
    </row>
    <row r="227" spans="1:11" s="49" customFormat="1" ht="41.25" customHeight="1">
      <c r="A227" s="86" t="s">
        <v>328</v>
      </c>
      <c r="B227" s="83" t="s">
        <v>17</v>
      </c>
      <c r="C227" s="83" t="s">
        <v>229</v>
      </c>
      <c r="D227" s="83" t="s">
        <v>316</v>
      </c>
      <c r="E227" s="83" t="s">
        <v>329</v>
      </c>
      <c r="F227" s="83"/>
      <c r="G227" s="151">
        <f t="shared" ref="G227:I229" si="34">G228</f>
        <v>135000</v>
      </c>
      <c r="H227" s="151">
        <f t="shared" si="34"/>
        <v>135000</v>
      </c>
      <c r="I227" s="175">
        <f t="shared" si="34"/>
        <v>135000</v>
      </c>
      <c r="J227" s="46"/>
      <c r="K227" s="46"/>
    </row>
    <row r="228" spans="1:11" s="49" customFormat="1" ht="63" customHeight="1">
      <c r="A228" s="86" t="s">
        <v>330</v>
      </c>
      <c r="B228" s="83" t="s">
        <v>17</v>
      </c>
      <c r="C228" s="83" t="s">
        <v>229</v>
      </c>
      <c r="D228" s="83" t="s">
        <v>316</v>
      </c>
      <c r="E228" s="83" t="s">
        <v>331</v>
      </c>
      <c r="F228" s="83"/>
      <c r="G228" s="151">
        <f t="shared" si="34"/>
        <v>135000</v>
      </c>
      <c r="H228" s="151">
        <f t="shared" si="34"/>
        <v>135000</v>
      </c>
      <c r="I228" s="175">
        <f t="shared" si="34"/>
        <v>135000</v>
      </c>
      <c r="J228" s="46"/>
      <c r="K228" s="46"/>
    </row>
    <row r="229" spans="1:11" s="49" customFormat="1" ht="30.75" customHeight="1">
      <c r="A229" s="86" t="s">
        <v>332</v>
      </c>
      <c r="B229" s="83" t="s">
        <v>17</v>
      </c>
      <c r="C229" s="83" t="s">
        <v>229</v>
      </c>
      <c r="D229" s="83" t="s">
        <v>316</v>
      </c>
      <c r="E229" s="83" t="s">
        <v>333</v>
      </c>
      <c r="F229" s="83"/>
      <c r="G229" s="151">
        <f t="shared" si="34"/>
        <v>135000</v>
      </c>
      <c r="H229" s="151">
        <f t="shared" si="34"/>
        <v>135000</v>
      </c>
      <c r="I229" s="175">
        <f t="shared" si="34"/>
        <v>135000</v>
      </c>
      <c r="J229" s="46"/>
      <c r="K229" s="46"/>
    </row>
    <row r="230" spans="1:11" s="49" customFormat="1" ht="45.75" customHeight="1">
      <c r="A230" s="86" t="s">
        <v>275</v>
      </c>
      <c r="B230" s="83" t="s">
        <v>17</v>
      </c>
      <c r="C230" s="83" t="s">
        <v>229</v>
      </c>
      <c r="D230" s="83" t="s">
        <v>316</v>
      </c>
      <c r="E230" s="83" t="s">
        <v>333</v>
      </c>
      <c r="F230" s="83" t="s">
        <v>306</v>
      </c>
      <c r="G230" s="151">
        <v>135000</v>
      </c>
      <c r="H230" s="151">
        <v>135000</v>
      </c>
      <c r="I230" s="175">
        <v>135000</v>
      </c>
      <c r="J230" s="46"/>
      <c r="K230" s="46"/>
    </row>
    <row r="231" spans="1:11" s="49" customFormat="1" ht="21.75" customHeight="1">
      <c r="A231" s="162" t="s">
        <v>690</v>
      </c>
      <c r="B231" s="85" t="s">
        <v>17</v>
      </c>
      <c r="C231" s="85">
        <v>10</v>
      </c>
      <c r="D231" s="85"/>
      <c r="E231" s="85"/>
      <c r="F231" s="85"/>
      <c r="G231" s="182">
        <f>G232+G238+G256+G270</f>
        <v>27056040.52</v>
      </c>
      <c r="H231" s="182">
        <f>H232+H238+H256+H270</f>
        <v>25832840.52</v>
      </c>
      <c r="I231" s="186">
        <f>I232+I238+I256+I270</f>
        <v>25832840.52</v>
      </c>
      <c r="J231" s="46"/>
      <c r="K231" s="46"/>
    </row>
    <row r="232" spans="1:11" s="49" customFormat="1">
      <c r="A232" s="162" t="s">
        <v>616</v>
      </c>
      <c r="B232" s="85" t="s">
        <v>17</v>
      </c>
      <c r="C232" s="85" t="s">
        <v>617</v>
      </c>
      <c r="D232" s="85" t="s">
        <v>229</v>
      </c>
      <c r="E232" s="85"/>
      <c r="F232" s="85"/>
      <c r="G232" s="182">
        <f t="shared" ref="G232:I236" si="35">G233</f>
        <v>171122.52</v>
      </c>
      <c r="H232" s="182">
        <f t="shared" si="35"/>
        <v>171122.52</v>
      </c>
      <c r="I232" s="186">
        <f t="shared" si="35"/>
        <v>171122.52</v>
      </c>
      <c r="J232" s="46"/>
      <c r="K232" s="46"/>
    </row>
    <row r="233" spans="1:11" s="49" customFormat="1" ht="37.5">
      <c r="A233" s="164" t="s">
        <v>317</v>
      </c>
      <c r="B233" s="83" t="s">
        <v>17</v>
      </c>
      <c r="C233" s="83" t="s">
        <v>617</v>
      </c>
      <c r="D233" s="83" t="s">
        <v>229</v>
      </c>
      <c r="E233" s="83" t="s">
        <v>318</v>
      </c>
      <c r="F233" s="85"/>
      <c r="G233" s="151">
        <f t="shared" si="35"/>
        <v>171122.52</v>
      </c>
      <c r="H233" s="151">
        <f t="shared" si="35"/>
        <v>171122.52</v>
      </c>
      <c r="I233" s="175">
        <f t="shared" si="35"/>
        <v>171122.52</v>
      </c>
      <c r="J233" s="46"/>
      <c r="K233" s="46"/>
    </row>
    <row r="234" spans="1:11" s="49" customFormat="1" ht="37.5">
      <c r="A234" s="86" t="s">
        <v>328</v>
      </c>
      <c r="B234" s="83" t="s">
        <v>17</v>
      </c>
      <c r="C234" s="83" t="s">
        <v>617</v>
      </c>
      <c r="D234" s="83" t="s">
        <v>229</v>
      </c>
      <c r="E234" s="83" t="s">
        <v>329</v>
      </c>
      <c r="F234" s="83"/>
      <c r="G234" s="151">
        <f t="shared" si="35"/>
        <v>171122.52</v>
      </c>
      <c r="H234" s="151">
        <f t="shared" si="35"/>
        <v>171122.52</v>
      </c>
      <c r="I234" s="175">
        <f t="shared" si="35"/>
        <v>171122.52</v>
      </c>
      <c r="J234" s="46"/>
      <c r="K234" s="46"/>
    </row>
    <row r="235" spans="1:11" s="49" customFormat="1" ht="37.5">
      <c r="A235" s="166" t="s">
        <v>618</v>
      </c>
      <c r="B235" s="83" t="s">
        <v>17</v>
      </c>
      <c r="C235" s="83" t="s">
        <v>617</v>
      </c>
      <c r="D235" s="83" t="s">
        <v>229</v>
      </c>
      <c r="E235" s="83" t="s">
        <v>619</v>
      </c>
      <c r="F235" s="83"/>
      <c r="G235" s="151">
        <f t="shared" si="35"/>
        <v>171122.52</v>
      </c>
      <c r="H235" s="151">
        <f t="shared" si="35"/>
        <v>171122.52</v>
      </c>
      <c r="I235" s="175">
        <f t="shared" si="35"/>
        <v>171122.52</v>
      </c>
      <c r="J235" s="46"/>
      <c r="K235" s="46"/>
    </row>
    <row r="236" spans="1:11" s="49" customFormat="1" ht="37.5">
      <c r="A236" s="159" t="s">
        <v>620</v>
      </c>
      <c r="B236" s="83" t="s">
        <v>17</v>
      </c>
      <c r="C236" s="83" t="s">
        <v>617</v>
      </c>
      <c r="D236" s="83" t="s">
        <v>229</v>
      </c>
      <c r="E236" s="83" t="s">
        <v>621</v>
      </c>
      <c r="F236" s="83"/>
      <c r="G236" s="151">
        <f t="shared" si="35"/>
        <v>171122.52</v>
      </c>
      <c r="H236" s="151">
        <f t="shared" si="35"/>
        <v>171122.52</v>
      </c>
      <c r="I236" s="175">
        <f t="shared" si="35"/>
        <v>171122.52</v>
      </c>
      <c r="J236" s="46"/>
      <c r="K236" s="46"/>
    </row>
    <row r="237" spans="1:11" s="49" customFormat="1">
      <c r="A237" s="172" t="s">
        <v>570</v>
      </c>
      <c r="B237" s="83" t="s">
        <v>17</v>
      </c>
      <c r="C237" s="83" t="s">
        <v>617</v>
      </c>
      <c r="D237" s="83" t="s">
        <v>229</v>
      </c>
      <c r="E237" s="83" t="s">
        <v>621</v>
      </c>
      <c r="F237" s="83" t="s">
        <v>571</v>
      </c>
      <c r="G237" s="151">
        <v>171122.52</v>
      </c>
      <c r="H237" s="151">
        <v>171122.52</v>
      </c>
      <c r="I237" s="175">
        <v>171122.52</v>
      </c>
      <c r="J237" s="46"/>
      <c r="K237" s="46"/>
    </row>
    <row r="238" spans="1:11" s="49" customFormat="1">
      <c r="A238" s="162" t="s">
        <v>622</v>
      </c>
      <c r="B238" s="85" t="s">
        <v>17</v>
      </c>
      <c r="C238" s="85">
        <v>10</v>
      </c>
      <c r="D238" s="85" t="s">
        <v>241</v>
      </c>
      <c r="E238" s="85"/>
      <c r="F238" s="85"/>
      <c r="G238" s="182">
        <f t="shared" ref="G238:I239" si="36">G239</f>
        <v>19129559</v>
      </c>
      <c r="H238" s="182">
        <f t="shared" si="36"/>
        <v>19129559</v>
      </c>
      <c r="I238" s="186">
        <f t="shared" si="36"/>
        <v>19129559</v>
      </c>
      <c r="J238" s="46"/>
      <c r="K238" s="46"/>
    </row>
    <row r="239" spans="1:11" s="49" customFormat="1" ht="37.5">
      <c r="A239" s="164" t="s">
        <v>317</v>
      </c>
      <c r="B239" s="83" t="s">
        <v>17</v>
      </c>
      <c r="C239" s="83">
        <v>10</v>
      </c>
      <c r="D239" s="83" t="s">
        <v>241</v>
      </c>
      <c r="E239" s="83" t="s">
        <v>318</v>
      </c>
      <c r="F239" s="83"/>
      <c r="G239" s="151">
        <f t="shared" si="36"/>
        <v>19129559</v>
      </c>
      <c r="H239" s="151">
        <f t="shared" si="36"/>
        <v>19129559</v>
      </c>
      <c r="I239" s="175">
        <f t="shared" si="36"/>
        <v>19129559</v>
      </c>
      <c r="J239" s="46"/>
      <c r="K239" s="46"/>
    </row>
    <row r="240" spans="1:11" s="49" customFormat="1" ht="37.5">
      <c r="A240" s="86" t="s">
        <v>328</v>
      </c>
      <c r="B240" s="83" t="s">
        <v>17</v>
      </c>
      <c r="C240" s="83">
        <v>10</v>
      </c>
      <c r="D240" s="83" t="s">
        <v>241</v>
      </c>
      <c r="E240" s="83" t="s">
        <v>329</v>
      </c>
      <c r="F240" s="83"/>
      <c r="G240" s="151">
        <f>G241+G245+G249</f>
        <v>19129559</v>
      </c>
      <c r="H240" s="151">
        <f>H241+H245+H249</f>
        <v>19129559</v>
      </c>
      <c r="I240" s="175">
        <f>I241+I245+I249</f>
        <v>19129559</v>
      </c>
      <c r="J240" s="46"/>
      <c r="K240" s="46"/>
    </row>
    <row r="241" spans="1:12" s="55" customFormat="1" ht="37.5">
      <c r="A241" s="166" t="s">
        <v>627</v>
      </c>
      <c r="B241" s="83" t="s">
        <v>17</v>
      </c>
      <c r="C241" s="83">
        <v>10</v>
      </c>
      <c r="D241" s="83" t="s">
        <v>241</v>
      </c>
      <c r="E241" s="83" t="s">
        <v>628</v>
      </c>
      <c r="F241" s="83"/>
      <c r="G241" s="151">
        <f>G242</f>
        <v>231180</v>
      </c>
      <c r="H241" s="151">
        <f>H242</f>
        <v>231180</v>
      </c>
      <c r="I241" s="175">
        <f>I242</f>
        <v>231180</v>
      </c>
      <c r="J241" s="46"/>
      <c r="K241" s="46"/>
    </row>
    <row r="242" spans="1:12" s="55" customFormat="1" ht="37.5">
      <c r="A242" s="86" t="s">
        <v>629</v>
      </c>
      <c r="B242" s="83" t="s">
        <v>17</v>
      </c>
      <c r="C242" s="83">
        <v>10</v>
      </c>
      <c r="D242" s="83" t="s">
        <v>241</v>
      </c>
      <c r="E242" s="83" t="s">
        <v>630</v>
      </c>
      <c r="F242" s="83"/>
      <c r="G242" s="151">
        <f>G243+G244</f>
        <v>231180</v>
      </c>
      <c r="H242" s="151">
        <f>H243+H244</f>
        <v>231180</v>
      </c>
      <c r="I242" s="175">
        <f>I243+I244</f>
        <v>231180</v>
      </c>
      <c r="J242" s="46"/>
      <c r="K242" s="46"/>
    </row>
    <row r="243" spans="1:12" s="49" customFormat="1" ht="37.5">
      <c r="A243" s="86" t="s">
        <v>275</v>
      </c>
      <c r="B243" s="83" t="s">
        <v>17</v>
      </c>
      <c r="C243" s="83">
        <v>10</v>
      </c>
      <c r="D243" s="83" t="s">
        <v>241</v>
      </c>
      <c r="E243" s="83" t="s">
        <v>630</v>
      </c>
      <c r="F243" s="83" t="s">
        <v>306</v>
      </c>
      <c r="G243" s="288">
        <v>4250</v>
      </c>
      <c r="H243" s="288">
        <v>4250</v>
      </c>
      <c r="I243" s="289">
        <v>4250</v>
      </c>
      <c r="J243" s="46"/>
      <c r="K243" s="46"/>
    </row>
    <row r="244" spans="1:12" s="49" customFormat="1">
      <c r="A244" s="172" t="s">
        <v>570</v>
      </c>
      <c r="B244" s="83" t="s">
        <v>17</v>
      </c>
      <c r="C244" s="83">
        <v>10</v>
      </c>
      <c r="D244" s="83" t="s">
        <v>241</v>
      </c>
      <c r="E244" s="83" t="s">
        <v>630</v>
      </c>
      <c r="F244" s="83" t="s">
        <v>571</v>
      </c>
      <c r="G244" s="288">
        <v>226930</v>
      </c>
      <c r="H244" s="288">
        <v>226930</v>
      </c>
      <c r="I244" s="289">
        <v>226930</v>
      </c>
      <c r="J244" s="46"/>
      <c r="K244" s="46"/>
      <c r="L244" s="57"/>
    </row>
    <row r="245" spans="1:12" s="49" customFormat="1" ht="37.5">
      <c r="A245" s="166" t="s">
        <v>631</v>
      </c>
      <c r="B245" s="83" t="s">
        <v>17</v>
      </c>
      <c r="C245" s="83">
        <v>10</v>
      </c>
      <c r="D245" s="83" t="s">
        <v>241</v>
      </c>
      <c r="E245" s="83" t="s">
        <v>632</v>
      </c>
      <c r="F245" s="83"/>
      <c r="G245" s="151">
        <f>G246</f>
        <v>976886</v>
      </c>
      <c r="H245" s="151">
        <f>H246</f>
        <v>976886</v>
      </c>
      <c r="I245" s="175">
        <f>I246</f>
        <v>976886</v>
      </c>
      <c r="J245" s="46"/>
      <c r="K245" s="46"/>
    </row>
    <row r="246" spans="1:12" s="49" customFormat="1" ht="37.5">
      <c r="A246" s="86" t="s">
        <v>633</v>
      </c>
      <c r="B246" s="83" t="s">
        <v>17</v>
      </c>
      <c r="C246" s="83">
        <v>10</v>
      </c>
      <c r="D246" s="83" t="s">
        <v>241</v>
      </c>
      <c r="E246" s="83" t="s">
        <v>634</v>
      </c>
      <c r="F246" s="83"/>
      <c r="G246" s="151">
        <f>G247+G248</f>
        <v>976886</v>
      </c>
      <c r="H246" s="151">
        <f>H247+H248</f>
        <v>976886</v>
      </c>
      <c r="I246" s="175">
        <f>I247+I248</f>
        <v>976886</v>
      </c>
      <c r="J246" s="46"/>
      <c r="K246" s="46"/>
    </row>
    <row r="247" spans="1:12" s="49" customFormat="1" ht="37.5">
      <c r="A247" s="86" t="s">
        <v>275</v>
      </c>
      <c r="B247" s="83" t="s">
        <v>17</v>
      </c>
      <c r="C247" s="83">
        <v>10</v>
      </c>
      <c r="D247" s="83" t="s">
        <v>241</v>
      </c>
      <c r="E247" s="83" t="s">
        <v>634</v>
      </c>
      <c r="F247" s="83" t="s">
        <v>306</v>
      </c>
      <c r="G247" s="151">
        <v>17000</v>
      </c>
      <c r="H247" s="151">
        <v>17000</v>
      </c>
      <c r="I247" s="175">
        <v>17000</v>
      </c>
      <c r="J247" s="46"/>
      <c r="K247" s="46"/>
    </row>
    <row r="248" spans="1:12" s="49" customFormat="1">
      <c r="A248" s="172" t="s">
        <v>570</v>
      </c>
      <c r="B248" s="83" t="s">
        <v>17</v>
      </c>
      <c r="C248" s="83">
        <v>10</v>
      </c>
      <c r="D248" s="83" t="s">
        <v>241</v>
      </c>
      <c r="E248" s="83" t="s">
        <v>634</v>
      </c>
      <c r="F248" s="83" t="s">
        <v>571</v>
      </c>
      <c r="G248" s="82">
        <v>959886</v>
      </c>
      <c r="H248" s="82">
        <v>959886</v>
      </c>
      <c r="I248" s="160">
        <v>959886</v>
      </c>
      <c r="J248" s="46"/>
      <c r="K248" s="46"/>
    </row>
    <row r="249" spans="1:12" s="49" customFormat="1" ht="37.5">
      <c r="A249" s="166" t="s">
        <v>635</v>
      </c>
      <c r="B249" s="83" t="s">
        <v>17</v>
      </c>
      <c r="C249" s="83">
        <v>10</v>
      </c>
      <c r="D249" s="83" t="s">
        <v>241</v>
      </c>
      <c r="E249" s="83" t="s">
        <v>636</v>
      </c>
      <c r="F249" s="83"/>
      <c r="G249" s="151">
        <f>G250+G253</f>
        <v>17921493</v>
      </c>
      <c r="H249" s="151">
        <f>H250+H253</f>
        <v>17921493</v>
      </c>
      <c r="I249" s="175">
        <f>I250+I253</f>
        <v>17921493</v>
      </c>
      <c r="J249" s="46"/>
      <c r="K249" s="46"/>
    </row>
    <row r="250" spans="1:12" s="49" customFormat="1">
      <c r="A250" s="86" t="s">
        <v>637</v>
      </c>
      <c r="B250" s="83" t="s">
        <v>17</v>
      </c>
      <c r="C250" s="83">
        <v>10</v>
      </c>
      <c r="D250" s="83" t="s">
        <v>241</v>
      </c>
      <c r="E250" s="83" t="s">
        <v>638</v>
      </c>
      <c r="F250" s="83"/>
      <c r="G250" s="151">
        <f>G251+G252</f>
        <v>16030493</v>
      </c>
      <c r="H250" s="151">
        <f>H251+H252</f>
        <v>16030493</v>
      </c>
      <c r="I250" s="175">
        <f>I251+I252</f>
        <v>16030493</v>
      </c>
      <c r="J250" s="46"/>
      <c r="K250" s="46"/>
      <c r="L250" s="48"/>
    </row>
    <row r="251" spans="1:12" s="49" customFormat="1" ht="37.5">
      <c r="A251" s="86" t="s">
        <v>275</v>
      </c>
      <c r="B251" s="83" t="s">
        <v>17</v>
      </c>
      <c r="C251" s="83">
        <v>10</v>
      </c>
      <c r="D251" s="83" t="s">
        <v>241</v>
      </c>
      <c r="E251" s="83" t="s">
        <v>638</v>
      </c>
      <c r="F251" s="83" t="s">
        <v>306</v>
      </c>
      <c r="G251" s="151">
        <v>224200</v>
      </c>
      <c r="H251" s="151">
        <v>224200</v>
      </c>
      <c r="I251" s="175">
        <v>224200</v>
      </c>
      <c r="J251" s="46"/>
      <c r="K251" s="46"/>
      <c r="L251" s="58"/>
    </row>
    <row r="252" spans="1:12" s="55" customFormat="1">
      <c r="A252" s="172" t="s">
        <v>570</v>
      </c>
      <c r="B252" s="83" t="s">
        <v>17</v>
      </c>
      <c r="C252" s="83">
        <v>10</v>
      </c>
      <c r="D252" s="83" t="s">
        <v>241</v>
      </c>
      <c r="E252" s="83" t="s">
        <v>638</v>
      </c>
      <c r="F252" s="83" t="s">
        <v>571</v>
      </c>
      <c r="G252" s="151">
        <v>15806293</v>
      </c>
      <c r="H252" s="151">
        <v>15806293</v>
      </c>
      <c r="I252" s="175">
        <v>15806293</v>
      </c>
      <c r="J252" s="46"/>
      <c r="K252" s="46"/>
    </row>
    <row r="253" spans="1:12" s="55" customFormat="1">
      <c r="A253" s="159" t="s">
        <v>639</v>
      </c>
      <c r="B253" s="83" t="s">
        <v>17</v>
      </c>
      <c r="C253" s="83">
        <v>10</v>
      </c>
      <c r="D253" s="83" t="s">
        <v>241</v>
      </c>
      <c r="E253" s="83" t="s">
        <v>640</v>
      </c>
      <c r="F253" s="83"/>
      <c r="G253" s="151">
        <f>G254+G255</f>
        <v>1891000</v>
      </c>
      <c r="H253" s="151">
        <f>H254+H255</f>
        <v>1891000</v>
      </c>
      <c r="I253" s="175">
        <f>I254+I255</f>
        <v>1891000</v>
      </c>
      <c r="J253" s="46"/>
      <c r="K253" s="46"/>
    </row>
    <row r="254" spans="1:12" s="55" customFormat="1" ht="37.5">
      <c r="A254" s="86" t="s">
        <v>275</v>
      </c>
      <c r="B254" s="83" t="s">
        <v>17</v>
      </c>
      <c r="C254" s="83">
        <v>10</v>
      </c>
      <c r="D254" s="83" t="s">
        <v>241</v>
      </c>
      <c r="E254" s="83" t="s">
        <v>640</v>
      </c>
      <c r="F254" s="83" t="s">
        <v>306</v>
      </c>
      <c r="G254" s="151">
        <v>31000</v>
      </c>
      <c r="H254" s="151">
        <v>31000</v>
      </c>
      <c r="I254" s="175">
        <v>31000</v>
      </c>
      <c r="J254" s="46"/>
      <c r="K254" s="46"/>
    </row>
    <row r="255" spans="1:12" s="52" customFormat="1">
      <c r="A255" s="172" t="s">
        <v>570</v>
      </c>
      <c r="B255" s="83" t="s">
        <v>17</v>
      </c>
      <c r="C255" s="83">
        <v>10</v>
      </c>
      <c r="D255" s="83" t="s">
        <v>241</v>
      </c>
      <c r="E255" s="83" t="s">
        <v>640</v>
      </c>
      <c r="F255" s="83" t="s">
        <v>571</v>
      </c>
      <c r="G255" s="82">
        <v>1860000</v>
      </c>
      <c r="H255" s="82">
        <v>1860000</v>
      </c>
      <c r="I255" s="160">
        <v>1860000</v>
      </c>
      <c r="J255" s="46"/>
      <c r="K255" s="46"/>
    </row>
    <row r="256" spans="1:12" s="52" customFormat="1">
      <c r="A256" s="162" t="s">
        <v>649</v>
      </c>
      <c r="B256" s="85" t="s">
        <v>17</v>
      </c>
      <c r="C256" s="85" t="s">
        <v>617</v>
      </c>
      <c r="D256" s="85" t="s">
        <v>264</v>
      </c>
      <c r="E256" s="85"/>
      <c r="F256" s="85"/>
      <c r="G256" s="81">
        <f t="shared" ref="G256:I260" si="37">G257</f>
        <v>3168359</v>
      </c>
      <c r="H256" s="81">
        <f t="shared" si="37"/>
        <v>3168359</v>
      </c>
      <c r="I256" s="156">
        <f t="shared" si="37"/>
        <v>3168359</v>
      </c>
      <c r="J256" s="46"/>
      <c r="K256" s="46"/>
    </row>
    <row r="257" spans="1:11" s="52" customFormat="1" ht="37.5">
      <c r="A257" s="164" t="s">
        <v>317</v>
      </c>
      <c r="B257" s="83" t="s">
        <v>17</v>
      </c>
      <c r="C257" s="83" t="s">
        <v>617</v>
      </c>
      <c r="D257" s="83" t="s">
        <v>264</v>
      </c>
      <c r="E257" s="83" t="s">
        <v>318</v>
      </c>
      <c r="F257" s="83"/>
      <c r="G257" s="82">
        <f>G258+G262</f>
        <v>3168359</v>
      </c>
      <c r="H257" s="82">
        <f t="shared" si="37"/>
        <v>3168359</v>
      </c>
      <c r="I257" s="160">
        <f t="shared" si="37"/>
        <v>3168359</v>
      </c>
      <c r="J257" s="46"/>
      <c r="K257" s="46"/>
    </row>
    <row r="258" spans="1:11" s="52" customFormat="1" ht="37.5">
      <c r="A258" s="86" t="s">
        <v>328</v>
      </c>
      <c r="B258" s="83" t="s">
        <v>17</v>
      </c>
      <c r="C258" s="83" t="s">
        <v>617</v>
      </c>
      <c r="D258" s="83" t="s">
        <v>264</v>
      </c>
      <c r="E258" s="83" t="s">
        <v>329</v>
      </c>
      <c r="F258" s="83"/>
      <c r="G258" s="82">
        <f t="shared" si="37"/>
        <v>3168359</v>
      </c>
      <c r="H258" s="82">
        <f t="shared" si="37"/>
        <v>3168359</v>
      </c>
      <c r="I258" s="160">
        <f t="shared" si="37"/>
        <v>3168359</v>
      </c>
      <c r="J258" s="46"/>
      <c r="K258" s="46"/>
    </row>
    <row r="259" spans="1:11" s="52" customFormat="1" ht="56.25">
      <c r="A259" s="86" t="s">
        <v>651</v>
      </c>
      <c r="B259" s="83" t="s">
        <v>17</v>
      </c>
      <c r="C259" s="83" t="s">
        <v>617</v>
      </c>
      <c r="D259" s="83" t="s">
        <v>264</v>
      </c>
      <c r="E259" s="83" t="s">
        <v>652</v>
      </c>
      <c r="F259" s="83"/>
      <c r="G259" s="82">
        <f t="shared" si="37"/>
        <v>3168359</v>
      </c>
      <c r="H259" s="82">
        <f t="shared" si="37"/>
        <v>3168359</v>
      </c>
      <c r="I259" s="160">
        <f t="shared" si="37"/>
        <v>3168359</v>
      </c>
      <c r="J259" s="46"/>
      <c r="K259" s="46"/>
    </row>
    <row r="260" spans="1:11" s="52" customFormat="1">
      <c r="A260" s="86" t="s">
        <v>653</v>
      </c>
      <c r="B260" s="83" t="s">
        <v>17</v>
      </c>
      <c r="C260" s="83" t="s">
        <v>617</v>
      </c>
      <c r="D260" s="83" t="s">
        <v>264</v>
      </c>
      <c r="E260" s="83" t="s">
        <v>654</v>
      </c>
      <c r="F260" s="83"/>
      <c r="G260" s="82">
        <f t="shared" si="37"/>
        <v>3168359</v>
      </c>
      <c r="H260" s="82">
        <f t="shared" si="37"/>
        <v>3168359</v>
      </c>
      <c r="I260" s="160">
        <f t="shared" si="37"/>
        <v>3168359</v>
      </c>
      <c r="J260" s="46"/>
      <c r="K260" s="46"/>
    </row>
    <row r="261" spans="1:11" s="52" customFormat="1">
      <c r="A261" s="172" t="s">
        <v>570</v>
      </c>
      <c r="B261" s="83" t="s">
        <v>17</v>
      </c>
      <c r="C261" s="83" t="s">
        <v>617</v>
      </c>
      <c r="D261" s="83" t="s">
        <v>264</v>
      </c>
      <c r="E261" s="83" t="s">
        <v>654</v>
      </c>
      <c r="F261" s="83" t="s">
        <v>571</v>
      </c>
      <c r="G261" s="82">
        <v>3168359</v>
      </c>
      <c r="H261" s="82">
        <v>3168359</v>
      </c>
      <c r="I261" s="160">
        <v>3168359</v>
      </c>
      <c r="J261" s="46"/>
      <c r="K261" s="46"/>
    </row>
    <row r="262" spans="1:11" s="196" customFormat="1" ht="37.5">
      <c r="A262" s="171" t="s">
        <v>741</v>
      </c>
      <c r="B262" s="83" t="s">
        <v>17</v>
      </c>
      <c r="C262" s="83" t="s">
        <v>617</v>
      </c>
      <c r="D262" s="83" t="s">
        <v>264</v>
      </c>
      <c r="E262" s="83" t="s">
        <v>335</v>
      </c>
      <c r="F262" s="83"/>
      <c r="G262" s="82">
        <f>G263</f>
        <v>0</v>
      </c>
      <c r="H262" s="82">
        <f>H263</f>
        <v>0</v>
      </c>
      <c r="I262" s="160">
        <f>I263</f>
        <v>0</v>
      </c>
      <c r="J262" s="195"/>
      <c r="K262" s="195"/>
    </row>
    <row r="263" spans="1:11" s="196" customFormat="1" ht="56.25">
      <c r="A263" s="171" t="s">
        <v>742</v>
      </c>
      <c r="B263" s="83" t="s">
        <v>17</v>
      </c>
      <c r="C263" s="83" t="s">
        <v>617</v>
      </c>
      <c r="D263" s="83" t="s">
        <v>264</v>
      </c>
      <c r="E263" s="83" t="s">
        <v>730</v>
      </c>
      <c r="F263" s="83"/>
      <c r="G263" s="82">
        <f>G264+G268+G266</f>
        <v>0</v>
      </c>
      <c r="H263" s="82">
        <f>H264+H268</f>
        <v>0</v>
      </c>
      <c r="I263" s="160">
        <f>I264+I268</f>
        <v>0</v>
      </c>
      <c r="J263" s="195"/>
      <c r="K263" s="195"/>
    </row>
    <row r="264" spans="1:11" s="52" customFormat="1" ht="37.5">
      <c r="A264" s="171" t="s">
        <v>733</v>
      </c>
      <c r="B264" s="83" t="s">
        <v>17</v>
      </c>
      <c r="C264" s="83" t="s">
        <v>617</v>
      </c>
      <c r="D264" s="83" t="s">
        <v>264</v>
      </c>
      <c r="E264" s="83" t="s">
        <v>731</v>
      </c>
      <c r="F264" s="83"/>
      <c r="G264" s="82">
        <f>G265</f>
        <v>0</v>
      </c>
      <c r="H264" s="82">
        <f>H265</f>
        <v>0</v>
      </c>
      <c r="I264" s="160">
        <f>I265</f>
        <v>0</v>
      </c>
      <c r="J264" s="46"/>
      <c r="K264" s="46"/>
    </row>
    <row r="265" spans="1:11" s="52" customFormat="1">
      <c r="A265" s="172" t="s">
        <v>570</v>
      </c>
      <c r="B265" s="83" t="s">
        <v>17</v>
      </c>
      <c r="C265" s="83" t="s">
        <v>617</v>
      </c>
      <c r="D265" s="83" t="s">
        <v>264</v>
      </c>
      <c r="E265" s="83" t="s">
        <v>731</v>
      </c>
      <c r="F265" s="83" t="s">
        <v>571</v>
      </c>
      <c r="G265" s="82"/>
      <c r="H265" s="82"/>
      <c r="I265" s="160"/>
      <c r="J265" s="46"/>
      <c r="K265" s="46"/>
    </row>
    <row r="266" spans="1:11" s="52" customFormat="1" ht="56.25">
      <c r="A266" s="171" t="s">
        <v>798</v>
      </c>
      <c r="B266" s="83" t="s">
        <v>17</v>
      </c>
      <c r="C266" s="83" t="s">
        <v>617</v>
      </c>
      <c r="D266" s="83" t="s">
        <v>264</v>
      </c>
      <c r="E266" s="83" t="s">
        <v>799</v>
      </c>
      <c r="F266" s="83"/>
      <c r="G266" s="82">
        <f>G267</f>
        <v>0</v>
      </c>
      <c r="H266" s="82"/>
      <c r="I266" s="160"/>
      <c r="J266" s="46"/>
      <c r="K266" s="46"/>
    </row>
    <row r="267" spans="1:11" s="52" customFormat="1">
      <c r="A267" s="172" t="s">
        <v>570</v>
      </c>
      <c r="B267" s="83" t="s">
        <v>17</v>
      </c>
      <c r="C267" s="83" t="s">
        <v>617</v>
      </c>
      <c r="D267" s="83" t="s">
        <v>264</v>
      </c>
      <c r="E267" s="83" t="s">
        <v>799</v>
      </c>
      <c r="F267" s="83" t="s">
        <v>571</v>
      </c>
      <c r="G267" s="82"/>
      <c r="H267" s="82"/>
      <c r="I267" s="160"/>
      <c r="J267" s="46"/>
      <c r="K267" s="46"/>
    </row>
    <row r="268" spans="1:11" s="52" customFormat="1" ht="37.5">
      <c r="A268" s="171" t="s">
        <v>734</v>
      </c>
      <c r="B268" s="83" t="s">
        <v>17</v>
      </c>
      <c r="C268" s="83" t="s">
        <v>617</v>
      </c>
      <c r="D268" s="83" t="s">
        <v>264</v>
      </c>
      <c r="E268" s="83" t="s">
        <v>732</v>
      </c>
      <c r="F268" s="83"/>
      <c r="G268" s="82">
        <f>G269</f>
        <v>0</v>
      </c>
      <c r="H268" s="82">
        <f>H269</f>
        <v>0</v>
      </c>
      <c r="I268" s="160">
        <f>I269</f>
        <v>0</v>
      </c>
      <c r="J268" s="46"/>
      <c r="K268" s="46"/>
    </row>
    <row r="269" spans="1:11" s="52" customFormat="1" ht="37.5">
      <c r="A269" s="86" t="s">
        <v>275</v>
      </c>
      <c r="B269" s="83" t="s">
        <v>17</v>
      </c>
      <c r="C269" s="83" t="s">
        <v>617</v>
      </c>
      <c r="D269" s="83" t="s">
        <v>264</v>
      </c>
      <c r="E269" s="83" t="s">
        <v>732</v>
      </c>
      <c r="F269" s="83" t="s">
        <v>306</v>
      </c>
      <c r="G269" s="82"/>
      <c r="H269" s="82">
        <v>0</v>
      </c>
      <c r="I269" s="160">
        <v>0</v>
      </c>
      <c r="J269" s="46"/>
      <c r="K269" s="46"/>
    </row>
    <row r="270" spans="1:11" s="52" customFormat="1" ht="23.25" customHeight="1">
      <c r="A270" s="162" t="s">
        <v>662</v>
      </c>
      <c r="B270" s="85" t="s">
        <v>17</v>
      </c>
      <c r="C270" s="85">
        <v>10</v>
      </c>
      <c r="D270" s="85" t="s">
        <v>298</v>
      </c>
      <c r="E270" s="85"/>
      <c r="F270" s="85"/>
      <c r="G270" s="182">
        <f t="shared" ref="G270:I273" si="38">G271</f>
        <v>4587000</v>
      </c>
      <c r="H270" s="182">
        <f t="shared" si="38"/>
        <v>3363800</v>
      </c>
      <c r="I270" s="186">
        <f t="shared" si="38"/>
        <v>3363800</v>
      </c>
      <c r="J270" s="46"/>
      <c r="K270" s="46"/>
    </row>
    <row r="271" spans="1:11" s="52" customFormat="1" ht="48.75" customHeight="1">
      <c r="A271" s="164" t="s">
        <v>317</v>
      </c>
      <c r="B271" s="83" t="s">
        <v>17</v>
      </c>
      <c r="C271" s="83">
        <v>10</v>
      </c>
      <c r="D271" s="83" t="s">
        <v>298</v>
      </c>
      <c r="E271" s="83" t="s">
        <v>318</v>
      </c>
      <c r="F271" s="83"/>
      <c r="G271" s="151">
        <f t="shared" si="38"/>
        <v>4587000</v>
      </c>
      <c r="H271" s="151">
        <f t="shared" si="38"/>
        <v>3363800</v>
      </c>
      <c r="I271" s="175">
        <f t="shared" si="38"/>
        <v>3363800</v>
      </c>
      <c r="J271" s="46"/>
      <c r="K271" s="46"/>
    </row>
    <row r="272" spans="1:11" s="52" customFormat="1" ht="44.25" customHeight="1">
      <c r="A272" s="164" t="s">
        <v>278</v>
      </c>
      <c r="B272" s="83" t="s">
        <v>17</v>
      </c>
      <c r="C272" s="83">
        <v>10</v>
      </c>
      <c r="D272" s="83" t="s">
        <v>298</v>
      </c>
      <c r="E272" s="83" t="s">
        <v>319</v>
      </c>
      <c r="F272" s="83"/>
      <c r="G272" s="151">
        <f t="shared" si="38"/>
        <v>4587000</v>
      </c>
      <c r="H272" s="151">
        <f t="shared" si="38"/>
        <v>3363800</v>
      </c>
      <c r="I272" s="175">
        <f t="shared" si="38"/>
        <v>3363800</v>
      </c>
      <c r="J272" s="46"/>
      <c r="K272" s="46"/>
    </row>
    <row r="273" spans="1:11" s="52" customFormat="1" ht="61.5" customHeight="1">
      <c r="A273" s="86" t="s">
        <v>663</v>
      </c>
      <c r="B273" s="83" t="s">
        <v>17</v>
      </c>
      <c r="C273" s="83">
        <v>10</v>
      </c>
      <c r="D273" s="83" t="s">
        <v>298</v>
      </c>
      <c r="E273" s="83" t="s">
        <v>664</v>
      </c>
      <c r="F273" s="83"/>
      <c r="G273" s="151">
        <f>G274+G277</f>
        <v>4587000</v>
      </c>
      <c r="H273" s="151">
        <f t="shared" si="38"/>
        <v>3363800</v>
      </c>
      <c r="I273" s="175">
        <f t="shared" si="38"/>
        <v>3363800</v>
      </c>
      <c r="J273" s="46"/>
      <c r="K273" s="46"/>
    </row>
    <row r="274" spans="1:11" s="52" customFormat="1" ht="44.25" customHeight="1">
      <c r="A274" s="86" t="s">
        <v>665</v>
      </c>
      <c r="B274" s="83" t="s">
        <v>17</v>
      </c>
      <c r="C274" s="83">
        <v>10</v>
      </c>
      <c r="D274" s="83" t="s">
        <v>298</v>
      </c>
      <c r="E274" s="83" t="s">
        <v>666</v>
      </c>
      <c r="F274" s="83"/>
      <c r="G274" s="151">
        <f>G275+G276</f>
        <v>3363800</v>
      </c>
      <c r="H274" s="151">
        <f>H275+H276</f>
        <v>3363800</v>
      </c>
      <c r="I274" s="175">
        <f>I275+I276</f>
        <v>3363800</v>
      </c>
      <c r="J274" s="46"/>
      <c r="K274" s="46"/>
    </row>
    <row r="275" spans="1:11" s="52" customFormat="1" ht="82.5" customHeight="1">
      <c r="A275" s="86" t="s">
        <v>239</v>
      </c>
      <c r="B275" s="83" t="s">
        <v>17</v>
      </c>
      <c r="C275" s="83">
        <v>10</v>
      </c>
      <c r="D275" s="83" t="s">
        <v>298</v>
      </c>
      <c r="E275" s="83" t="s">
        <v>666</v>
      </c>
      <c r="F275" s="83" t="s">
        <v>247</v>
      </c>
      <c r="G275" s="82">
        <v>3335000</v>
      </c>
      <c r="H275" s="82">
        <v>3335000</v>
      </c>
      <c r="I275" s="160">
        <v>3335000</v>
      </c>
      <c r="J275" s="46"/>
      <c r="K275" s="46"/>
    </row>
    <row r="276" spans="1:11" s="52" customFormat="1" ht="37.5">
      <c r="A276" s="86" t="s">
        <v>275</v>
      </c>
      <c r="B276" s="83" t="s">
        <v>17</v>
      </c>
      <c r="C276" s="83">
        <v>10</v>
      </c>
      <c r="D276" s="83" t="s">
        <v>298</v>
      </c>
      <c r="E276" s="83" t="s">
        <v>666</v>
      </c>
      <c r="F276" s="83" t="s">
        <v>306</v>
      </c>
      <c r="G276" s="82">
        <v>28800</v>
      </c>
      <c r="H276" s="82">
        <v>28800</v>
      </c>
      <c r="I276" s="160">
        <v>28800</v>
      </c>
      <c r="J276" s="46"/>
      <c r="K276" s="46"/>
    </row>
    <row r="277" spans="1:11" s="52" customFormat="1" ht="56.25">
      <c r="A277" s="86" t="s">
        <v>729</v>
      </c>
      <c r="B277" s="83" t="s">
        <v>17</v>
      </c>
      <c r="C277" s="83">
        <v>10</v>
      </c>
      <c r="D277" s="83" t="s">
        <v>298</v>
      </c>
      <c r="E277" s="83" t="s">
        <v>728</v>
      </c>
      <c r="F277" s="83"/>
      <c r="G277" s="82">
        <f>G278</f>
        <v>1223200</v>
      </c>
      <c r="H277" s="82">
        <f>H278</f>
        <v>0</v>
      </c>
      <c r="I277" s="160">
        <f>I278</f>
        <v>0</v>
      </c>
      <c r="J277" s="46"/>
      <c r="K277" s="46"/>
    </row>
    <row r="278" spans="1:11" s="52" customFormat="1" ht="75">
      <c r="A278" s="86" t="s">
        <v>239</v>
      </c>
      <c r="B278" s="83" t="s">
        <v>17</v>
      </c>
      <c r="C278" s="83">
        <v>10</v>
      </c>
      <c r="D278" s="83" t="s">
        <v>298</v>
      </c>
      <c r="E278" s="83" t="s">
        <v>728</v>
      </c>
      <c r="F278" s="83" t="s">
        <v>247</v>
      </c>
      <c r="G278" s="82">
        <v>1223200</v>
      </c>
      <c r="H278" s="82">
        <v>0</v>
      </c>
      <c r="I278" s="160">
        <v>0</v>
      </c>
      <c r="J278" s="46"/>
      <c r="K278" s="46"/>
    </row>
    <row r="279" spans="1:11" s="56" customFormat="1" ht="39" customHeight="1">
      <c r="A279" s="162" t="s">
        <v>19</v>
      </c>
      <c r="B279" s="85" t="s">
        <v>18</v>
      </c>
      <c r="C279" s="85"/>
      <c r="D279" s="85"/>
      <c r="E279" s="85"/>
      <c r="F279" s="85"/>
      <c r="G279" s="182">
        <f>G280+G288</f>
        <v>19432418</v>
      </c>
      <c r="H279" s="182">
        <f>H280+H288</f>
        <v>19432418</v>
      </c>
      <c r="I279" s="186">
        <f>I280+I288</f>
        <v>19432418</v>
      </c>
      <c r="J279" s="46"/>
      <c r="K279" s="46"/>
    </row>
    <row r="280" spans="1:11" s="52" customFormat="1">
      <c r="A280" s="158" t="s">
        <v>228</v>
      </c>
      <c r="B280" s="85" t="s">
        <v>18</v>
      </c>
      <c r="C280" s="85" t="s">
        <v>229</v>
      </c>
      <c r="D280" s="85"/>
      <c r="E280" s="85"/>
      <c r="F280" s="85"/>
      <c r="G280" s="182">
        <f t="shared" ref="G280:I284" si="39">G281</f>
        <v>1223200</v>
      </c>
      <c r="H280" s="182">
        <f t="shared" si="39"/>
        <v>1223200</v>
      </c>
      <c r="I280" s="186">
        <f t="shared" si="39"/>
        <v>1223200</v>
      </c>
      <c r="J280" s="46"/>
      <c r="K280" s="46"/>
    </row>
    <row r="281" spans="1:11" s="52" customFormat="1">
      <c r="A281" s="162" t="s">
        <v>315</v>
      </c>
      <c r="B281" s="85" t="s">
        <v>18</v>
      </c>
      <c r="C281" s="85" t="s">
        <v>229</v>
      </c>
      <c r="D281" s="85" t="s">
        <v>316</v>
      </c>
      <c r="E281" s="85"/>
      <c r="F281" s="85"/>
      <c r="G281" s="182">
        <f t="shared" si="39"/>
        <v>1223200</v>
      </c>
      <c r="H281" s="182">
        <f t="shared" si="39"/>
        <v>1223200</v>
      </c>
      <c r="I281" s="186">
        <f t="shared" si="39"/>
        <v>1223200</v>
      </c>
      <c r="J281" s="46"/>
      <c r="K281" s="46"/>
    </row>
    <row r="282" spans="1:11" s="52" customFormat="1" ht="47.25" customHeight="1">
      <c r="A282" s="164" t="s">
        <v>317</v>
      </c>
      <c r="B282" s="83" t="s">
        <v>18</v>
      </c>
      <c r="C282" s="83" t="s">
        <v>229</v>
      </c>
      <c r="D282" s="83" t="s">
        <v>316</v>
      </c>
      <c r="E282" s="83" t="s">
        <v>318</v>
      </c>
      <c r="F282" s="83"/>
      <c r="G282" s="151">
        <f t="shared" si="39"/>
        <v>1223200</v>
      </c>
      <c r="H282" s="151">
        <f t="shared" si="39"/>
        <v>1223200</v>
      </c>
      <c r="I282" s="175">
        <f t="shared" si="39"/>
        <v>1223200</v>
      </c>
      <c r="J282" s="46"/>
      <c r="K282" s="46"/>
    </row>
    <row r="283" spans="1:11" s="52" customFormat="1" ht="43.5" customHeight="1">
      <c r="A283" s="164" t="s">
        <v>334</v>
      </c>
      <c r="B283" s="83" t="s">
        <v>18</v>
      </c>
      <c r="C283" s="83" t="s">
        <v>229</v>
      </c>
      <c r="D283" s="83" t="s">
        <v>316</v>
      </c>
      <c r="E283" s="83" t="s">
        <v>335</v>
      </c>
      <c r="F283" s="83"/>
      <c r="G283" s="151">
        <f t="shared" si="39"/>
        <v>1223200</v>
      </c>
      <c r="H283" s="151">
        <f t="shared" si="39"/>
        <v>1223200</v>
      </c>
      <c r="I283" s="175">
        <f t="shared" si="39"/>
        <v>1223200</v>
      </c>
      <c r="J283" s="46"/>
      <c r="K283" s="46"/>
    </row>
    <row r="284" spans="1:11" s="52" customFormat="1" ht="62.25" customHeight="1">
      <c r="A284" s="165" t="s">
        <v>336</v>
      </c>
      <c r="B284" s="83" t="s">
        <v>18</v>
      </c>
      <c r="C284" s="83" t="s">
        <v>229</v>
      </c>
      <c r="D284" s="83" t="s">
        <v>316</v>
      </c>
      <c r="E284" s="83" t="s">
        <v>337</v>
      </c>
      <c r="F284" s="83"/>
      <c r="G284" s="151">
        <f t="shared" si="39"/>
        <v>1223200</v>
      </c>
      <c r="H284" s="151">
        <f t="shared" si="39"/>
        <v>1223200</v>
      </c>
      <c r="I284" s="175">
        <f t="shared" si="39"/>
        <v>1223200</v>
      </c>
      <c r="J284" s="46"/>
      <c r="K284" s="46"/>
    </row>
    <row r="285" spans="1:11" s="52" customFormat="1" ht="60" customHeight="1">
      <c r="A285" s="164" t="s">
        <v>338</v>
      </c>
      <c r="B285" s="83" t="s">
        <v>18</v>
      </c>
      <c r="C285" s="83" t="s">
        <v>229</v>
      </c>
      <c r="D285" s="83" t="s">
        <v>316</v>
      </c>
      <c r="E285" s="83" t="s">
        <v>339</v>
      </c>
      <c r="F285" s="83"/>
      <c r="G285" s="151">
        <f>G286+G287</f>
        <v>1223200</v>
      </c>
      <c r="H285" s="151">
        <f>H286+H287</f>
        <v>1223200</v>
      </c>
      <c r="I285" s="175">
        <f>I286+I287</f>
        <v>1223200</v>
      </c>
      <c r="J285" s="46"/>
      <c r="K285" s="46"/>
    </row>
    <row r="286" spans="1:11" s="52" customFormat="1" ht="75">
      <c r="A286" s="86" t="s">
        <v>239</v>
      </c>
      <c r="B286" s="83" t="s">
        <v>18</v>
      </c>
      <c r="C286" s="83" t="s">
        <v>229</v>
      </c>
      <c r="D286" s="83" t="s">
        <v>316</v>
      </c>
      <c r="E286" s="83" t="s">
        <v>339</v>
      </c>
      <c r="F286" s="83" t="s">
        <v>247</v>
      </c>
      <c r="G286" s="82">
        <v>1108548</v>
      </c>
      <c r="H286" s="82">
        <v>1108548</v>
      </c>
      <c r="I286" s="160">
        <v>1108548</v>
      </c>
      <c r="J286" s="46"/>
      <c r="K286" s="46"/>
    </row>
    <row r="287" spans="1:11" s="194" customFormat="1" ht="37.5">
      <c r="A287" s="86" t="s">
        <v>275</v>
      </c>
      <c r="B287" s="83" t="s">
        <v>18</v>
      </c>
      <c r="C287" s="83" t="s">
        <v>229</v>
      </c>
      <c r="D287" s="83" t="s">
        <v>316</v>
      </c>
      <c r="E287" s="83" t="s">
        <v>339</v>
      </c>
      <c r="F287" s="83" t="s">
        <v>306</v>
      </c>
      <c r="G287" s="82">
        <v>114652</v>
      </c>
      <c r="H287" s="82">
        <v>114652</v>
      </c>
      <c r="I287" s="160">
        <v>114652</v>
      </c>
      <c r="J287" s="193"/>
      <c r="K287" s="193"/>
    </row>
    <row r="288" spans="1:11" s="52" customFormat="1">
      <c r="A288" s="158" t="s">
        <v>690</v>
      </c>
      <c r="B288" s="85" t="s">
        <v>18</v>
      </c>
      <c r="C288" s="85">
        <v>10</v>
      </c>
      <c r="D288" s="85"/>
      <c r="E288" s="85"/>
      <c r="F288" s="85"/>
      <c r="G288" s="182">
        <f t="shared" ref="G288:I293" si="40">G289</f>
        <v>18209218</v>
      </c>
      <c r="H288" s="182">
        <f t="shared" si="40"/>
        <v>18209218</v>
      </c>
      <c r="I288" s="186">
        <f t="shared" si="40"/>
        <v>18209218</v>
      </c>
      <c r="J288" s="46"/>
      <c r="K288" s="46"/>
    </row>
    <row r="289" spans="1:11" s="52" customFormat="1">
      <c r="A289" s="162" t="s">
        <v>649</v>
      </c>
      <c r="B289" s="85" t="s">
        <v>18</v>
      </c>
      <c r="C289" s="85">
        <v>10</v>
      </c>
      <c r="D289" s="85" t="s">
        <v>264</v>
      </c>
      <c r="E289" s="85"/>
      <c r="F289" s="85"/>
      <c r="G289" s="182">
        <f t="shared" si="40"/>
        <v>18209218</v>
      </c>
      <c r="H289" s="182">
        <f t="shared" si="40"/>
        <v>18209218</v>
      </c>
      <c r="I289" s="186">
        <f t="shared" si="40"/>
        <v>18209218</v>
      </c>
      <c r="J289" s="46"/>
      <c r="K289" s="46"/>
    </row>
    <row r="290" spans="1:11" s="52" customFormat="1" ht="45.75" customHeight="1">
      <c r="A290" s="164" t="s">
        <v>317</v>
      </c>
      <c r="B290" s="83" t="s">
        <v>18</v>
      </c>
      <c r="C290" s="83">
        <v>10</v>
      </c>
      <c r="D290" s="83" t="s">
        <v>264</v>
      </c>
      <c r="E290" s="83" t="s">
        <v>318</v>
      </c>
      <c r="F290" s="83"/>
      <c r="G290" s="151">
        <f t="shared" si="40"/>
        <v>18209218</v>
      </c>
      <c r="H290" s="151">
        <f t="shared" si="40"/>
        <v>18209218</v>
      </c>
      <c r="I290" s="175">
        <f t="shared" si="40"/>
        <v>18209218</v>
      </c>
      <c r="J290" s="46"/>
      <c r="K290" s="46"/>
    </row>
    <row r="291" spans="1:11" s="52" customFormat="1" ht="47.25" customHeight="1">
      <c r="A291" s="164" t="s">
        <v>334</v>
      </c>
      <c r="B291" s="83" t="s">
        <v>18</v>
      </c>
      <c r="C291" s="83">
        <v>10</v>
      </c>
      <c r="D291" s="83" t="s">
        <v>264</v>
      </c>
      <c r="E291" s="83" t="s">
        <v>335</v>
      </c>
      <c r="F291" s="83"/>
      <c r="G291" s="151">
        <f t="shared" si="40"/>
        <v>18209218</v>
      </c>
      <c r="H291" s="151">
        <f t="shared" si="40"/>
        <v>18209218</v>
      </c>
      <c r="I291" s="175">
        <f t="shared" si="40"/>
        <v>18209218</v>
      </c>
      <c r="J291" s="46"/>
      <c r="K291" s="46"/>
    </row>
    <row r="292" spans="1:11" s="52" customFormat="1" ht="65.25" customHeight="1">
      <c r="A292" s="86" t="s">
        <v>655</v>
      </c>
      <c r="B292" s="83" t="s">
        <v>18</v>
      </c>
      <c r="C292" s="83">
        <v>10</v>
      </c>
      <c r="D292" s="83" t="s">
        <v>264</v>
      </c>
      <c r="E292" s="83" t="s">
        <v>656</v>
      </c>
      <c r="F292" s="83"/>
      <c r="G292" s="151">
        <f t="shared" si="40"/>
        <v>18209218</v>
      </c>
      <c r="H292" s="151">
        <f t="shared" si="40"/>
        <v>18209218</v>
      </c>
      <c r="I292" s="175">
        <f t="shared" si="40"/>
        <v>18209218</v>
      </c>
      <c r="J292" s="46"/>
      <c r="K292" s="46"/>
    </row>
    <row r="293" spans="1:11" s="52" customFormat="1" ht="43.5" customHeight="1">
      <c r="A293" s="171" t="s">
        <v>657</v>
      </c>
      <c r="B293" s="83" t="s">
        <v>18</v>
      </c>
      <c r="C293" s="83">
        <v>10</v>
      </c>
      <c r="D293" s="83" t="s">
        <v>264</v>
      </c>
      <c r="E293" s="83" t="s">
        <v>658</v>
      </c>
      <c r="F293" s="83"/>
      <c r="G293" s="151">
        <f t="shared" si="40"/>
        <v>18209218</v>
      </c>
      <c r="H293" s="151">
        <f t="shared" si="40"/>
        <v>18209218</v>
      </c>
      <c r="I293" s="175">
        <f t="shared" si="40"/>
        <v>18209218</v>
      </c>
      <c r="J293" s="46"/>
      <c r="K293" s="46"/>
    </row>
    <row r="294" spans="1:11" s="52" customFormat="1" ht="24.75" customHeight="1">
      <c r="A294" s="172" t="s">
        <v>570</v>
      </c>
      <c r="B294" s="83" t="s">
        <v>18</v>
      </c>
      <c r="C294" s="83">
        <v>10</v>
      </c>
      <c r="D294" s="83" t="s">
        <v>264</v>
      </c>
      <c r="E294" s="83" t="s">
        <v>658</v>
      </c>
      <c r="F294" s="83" t="s">
        <v>571</v>
      </c>
      <c r="G294" s="82">
        <v>18209218</v>
      </c>
      <c r="H294" s="82">
        <v>18209218</v>
      </c>
      <c r="I294" s="160">
        <v>18209218</v>
      </c>
      <c r="J294" s="46"/>
      <c r="K294" s="46"/>
    </row>
    <row r="295" spans="1:11" s="52" customFormat="1" ht="46.5" customHeight="1">
      <c r="A295" s="162" t="s">
        <v>21</v>
      </c>
      <c r="B295" s="85" t="s">
        <v>20</v>
      </c>
      <c r="C295" s="85"/>
      <c r="D295" s="85"/>
      <c r="E295" s="85"/>
      <c r="F295" s="85"/>
      <c r="G295" s="182">
        <f>G296+G319</f>
        <v>53111560.329999998</v>
      </c>
      <c r="H295" s="182">
        <f>H296+H319</f>
        <v>60567170.519999996</v>
      </c>
      <c r="I295" s="186">
        <f>I296+I319</f>
        <v>58334285.289999999</v>
      </c>
      <c r="J295" s="46"/>
      <c r="K295" s="46"/>
    </row>
    <row r="296" spans="1:11" s="52" customFormat="1" ht="23.25" customHeight="1">
      <c r="A296" s="158" t="s">
        <v>228</v>
      </c>
      <c r="B296" s="85" t="s">
        <v>20</v>
      </c>
      <c r="C296" s="85" t="s">
        <v>229</v>
      </c>
      <c r="D296" s="85"/>
      <c r="E296" s="85"/>
      <c r="F296" s="85"/>
      <c r="G296" s="182">
        <f>G297+G309</f>
        <v>20325930.329999998</v>
      </c>
      <c r="H296" s="182">
        <f>H297+H309</f>
        <v>28498730.519999996</v>
      </c>
      <c r="I296" s="186">
        <f>I297+I309</f>
        <v>29181158.289999999</v>
      </c>
      <c r="J296" s="46"/>
      <c r="K296" s="46"/>
    </row>
    <row r="297" spans="1:11" s="52" customFormat="1" ht="45.75" customHeight="1">
      <c r="A297" s="162" t="s">
        <v>297</v>
      </c>
      <c r="B297" s="85" t="s">
        <v>20</v>
      </c>
      <c r="C297" s="85" t="s">
        <v>229</v>
      </c>
      <c r="D297" s="85" t="s">
        <v>298</v>
      </c>
      <c r="E297" s="85"/>
      <c r="F297" s="85"/>
      <c r="G297" s="182">
        <f>G298+G304</f>
        <v>4273620.08</v>
      </c>
      <c r="H297" s="182">
        <f>H298+H304</f>
        <v>4273620.08</v>
      </c>
      <c r="I297" s="186">
        <f>I298+I304</f>
        <v>4273620.08</v>
      </c>
      <c r="J297" s="46"/>
      <c r="K297" s="46"/>
    </row>
    <row r="298" spans="1:11" s="52" customFormat="1" ht="42" customHeight="1">
      <c r="A298" s="86" t="s">
        <v>299</v>
      </c>
      <c r="B298" s="83" t="s">
        <v>20</v>
      </c>
      <c r="C298" s="83" t="s">
        <v>229</v>
      </c>
      <c r="D298" s="83" t="s">
        <v>298</v>
      </c>
      <c r="E298" s="83" t="s">
        <v>300</v>
      </c>
      <c r="F298" s="83"/>
      <c r="G298" s="151">
        <f t="shared" ref="G298:I300" si="41">G299</f>
        <v>3967820.08</v>
      </c>
      <c r="H298" s="151">
        <f t="shared" si="41"/>
        <v>3967820.08</v>
      </c>
      <c r="I298" s="175">
        <f t="shared" si="41"/>
        <v>3967820.08</v>
      </c>
      <c r="J298" s="46"/>
      <c r="K298" s="46"/>
    </row>
    <row r="299" spans="1:11" s="52" customFormat="1" ht="49.5" customHeight="1">
      <c r="A299" s="86" t="s">
        <v>301</v>
      </c>
      <c r="B299" s="83" t="s">
        <v>20</v>
      </c>
      <c r="C299" s="83" t="s">
        <v>229</v>
      </c>
      <c r="D299" s="83" t="s">
        <v>298</v>
      </c>
      <c r="E299" s="83" t="s">
        <v>302</v>
      </c>
      <c r="F299" s="83"/>
      <c r="G299" s="151">
        <f t="shared" si="41"/>
        <v>3967820.08</v>
      </c>
      <c r="H299" s="151">
        <f t="shared" si="41"/>
        <v>3967820.08</v>
      </c>
      <c r="I299" s="175">
        <f t="shared" si="41"/>
        <v>3967820.08</v>
      </c>
      <c r="J299" s="46"/>
      <c r="K299" s="46"/>
    </row>
    <row r="300" spans="1:11" s="52" customFormat="1" ht="37.5">
      <c r="A300" s="86" t="s">
        <v>303</v>
      </c>
      <c r="B300" s="83" t="s">
        <v>20</v>
      </c>
      <c r="C300" s="83" t="s">
        <v>229</v>
      </c>
      <c r="D300" s="83" t="s">
        <v>298</v>
      </c>
      <c r="E300" s="83" t="s">
        <v>304</v>
      </c>
      <c r="F300" s="83"/>
      <c r="G300" s="151">
        <f t="shared" si="41"/>
        <v>3967820.08</v>
      </c>
      <c r="H300" s="151">
        <f t="shared" si="41"/>
        <v>3967820.08</v>
      </c>
      <c r="I300" s="175">
        <f t="shared" si="41"/>
        <v>3967820.08</v>
      </c>
      <c r="J300" s="46"/>
      <c r="K300" s="46"/>
    </row>
    <row r="301" spans="1:11" s="52" customFormat="1" ht="37.5">
      <c r="A301" s="86" t="s">
        <v>237</v>
      </c>
      <c r="B301" s="83" t="s">
        <v>20</v>
      </c>
      <c r="C301" s="83" t="s">
        <v>229</v>
      </c>
      <c r="D301" s="83" t="s">
        <v>298</v>
      </c>
      <c r="E301" s="83" t="s">
        <v>305</v>
      </c>
      <c r="F301" s="83"/>
      <c r="G301" s="151">
        <f>G302+G303</f>
        <v>3967820.08</v>
      </c>
      <c r="H301" s="151">
        <f>H302+H303</f>
        <v>3967820.08</v>
      </c>
      <c r="I301" s="175">
        <f>I302+I303</f>
        <v>3967820.08</v>
      </c>
      <c r="J301" s="46"/>
      <c r="K301" s="46"/>
    </row>
    <row r="302" spans="1:11" s="52" customFormat="1" ht="63" customHeight="1">
      <c r="A302" s="86" t="s">
        <v>239</v>
      </c>
      <c r="B302" s="83" t="s">
        <v>20</v>
      </c>
      <c r="C302" s="83" t="s">
        <v>229</v>
      </c>
      <c r="D302" s="83" t="s">
        <v>298</v>
      </c>
      <c r="E302" s="83" t="s">
        <v>305</v>
      </c>
      <c r="F302" s="83" t="s">
        <v>247</v>
      </c>
      <c r="G302" s="151">
        <v>3876632.08</v>
      </c>
      <c r="H302" s="151">
        <v>3876632.08</v>
      </c>
      <c r="I302" s="175">
        <v>3876632.08</v>
      </c>
      <c r="J302" s="46"/>
      <c r="K302" s="46"/>
    </row>
    <row r="303" spans="1:11" s="52" customFormat="1" ht="41.25" customHeight="1">
      <c r="A303" s="86" t="s">
        <v>275</v>
      </c>
      <c r="B303" s="83" t="s">
        <v>20</v>
      </c>
      <c r="C303" s="83" t="s">
        <v>229</v>
      </c>
      <c r="D303" s="83" t="s">
        <v>298</v>
      </c>
      <c r="E303" s="83" t="s">
        <v>305</v>
      </c>
      <c r="F303" s="83" t="s">
        <v>306</v>
      </c>
      <c r="G303" s="151">
        <v>91188</v>
      </c>
      <c r="H303" s="151">
        <v>91188</v>
      </c>
      <c r="I303" s="175">
        <v>91188</v>
      </c>
      <c r="J303" s="46"/>
      <c r="K303" s="46"/>
    </row>
    <row r="304" spans="1:11" s="52" customFormat="1" ht="45.75" customHeight="1">
      <c r="A304" s="86" t="s">
        <v>307</v>
      </c>
      <c r="B304" s="83" t="s">
        <v>20</v>
      </c>
      <c r="C304" s="83" t="s">
        <v>229</v>
      </c>
      <c r="D304" s="83" t="s">
        <v>298</v>
      </c>
      <c r="E304" s="83" t="s">
        <v>308</v>
      </c>
      <c r="F304" s="148"/>
      <c r="G304" s="151">
        <f t="shared" ref="G304:I307" si="42">G305</f>
        <v>305800</v>
      </c>
      <c r="H304" s="151">
        <f t="shared" si="42"/>
        <v>305800</v>
      </c>
      <c r="I304" s="175">
        <f t="shared" si="42"/>
        <v>305800</v>
      </c>
      <c r="J304" s="46"/>
      <c r="K304" s="46"/>
    </row>
    <row r="305" spans="1:11" s="52" customFormat="1">
      <c r="A305" s="86" t="s">
        <v>309</v>
      </c>
      <c r="B305" s="83" t="s">
        <v>20</v>
      </c>
      <c r="C305" s="83" t="s">
        <v>229</v>
      </c>
      <c r="D305" s="83" t="s">
        <v>298</v>
      </c>
      <c r="E305" s="83" t="s">
        <v>310</v>
      </c>
      <c r="F305" s="148"/>
      <c r="G305" s="151">
        <f t="shared" si="42"/>
        <v>305800</v>
      </c>
      <c r="H305" s="151">
        <f t="shared" si="42"/>
        <v>305800</v>
      </c>
      <c r="I305" s="175">
        <f t="shared" si="42"/>
        <v>305800</v>
      </c>
      <c r="J305" s="46"/>
      <c r="K305" s="46"/>
    </row>
    <row r="306" spans="1:11" s="52" customFormat="1" ht="37.5">
      <c r="A306" s="164" t="s">
        <v>311</v>
      </c>
      <c r="B306" s="83" t="s">
        <v>20</v>
      </c>
      <c r="C306" s="83" t="s">
        <v>229</v>
      </c>
      <c r="D306" s="83" t="s">
        <v>298</v>
      </c>
      <c r="E306" s="83" t="s">
        <v>312</v>
      </c>
      <c r="F306" s="148"/>
      <c r="G306" s="151">
        <f t="shared" si="42"/>
        <v>305800</v>
      </c>
      <c r="H306" s="151">
        <f t="shared" si="42"/>
        <v>305800</v>
      </c>
      <c r="I306" s="175">
        <f t="shared" si="42"/>
        <v>305800</v>
      </c>
      <c r="J306" s="46"/>
      <c r="K306" s="46"/>
    </row>
    <row r="307" spans="1:11" s="52" customFormat="1" ht="37.5">
      <c r="A307" s="86" t="s">
        <v>313</v>
      </c>
      <c r="B307" s="83" t="s">
        <v>20</v>
      </c>
      <c r="C307" s="83" t="s">
        <v>229</v>
      </c>
      <c r="D307" s="83" t="s">
        <v>298</v>
      </c>
      <c r="E307" s="83" t="s">
        <v>314</v>
      </c>
      <c r="F307" s="148"/>
      <c r="G307" s="151">
        <f t="shared" si="42"/>
        <v>305800</v>
      </c>
      <c r="H307" s="151">
        <f t="shared" si="42"/>
        <v>305800</v>
      </c>
      <c r="I307" s="175">
        <f t="shared" si="42"/>
        <v>305800</v>
      </c>
      <c r="J307" s="46"/>
      <c r="K307" s="46"/>
    </row>
    <row r="308" spans="1:11" s="52" customFormat="1" ht="57" customHeight="1">
      <c r="A308" s="86" t="s">
        <v>239</v>
      </c>
      <c r="B308" s="83" t="s">
        <v>20</v>
      </c>
      <c r="C308" s="83" t="s">
        <v>229</v>
      </c>
      <c r="D308" s="83" t="s">
        <v>298</v>
      </c>
      <c r="E308" s="83" t="s">
        <v>314</v>
      </c>
      <c r="F308" s="148">
        <v>100</v>
      </c>
      <c r="G308" s="151">
        <v>305800</v>
      </c>
      <c r="H308" s="151">
        <v>305800</v>
      </c>
      <c r="I308" s="175">
        <v>305800</v>
      </c>
      <c r="J308" s="46"/>
      <c r="K308" s="46"/>
    </row>
    <row r="309" spans="1:11" s="52" customFormat="1" ht="18" customHeight="1">
      <c r="A309" s="162" t="s">
        <v>315</v>
      </c>
      <c r="B309" s="85" t="s">
        <v>20</v>
      </c>
      <c r="C309" s="85" t="s">
        <v>229</v>
      </c>
      <c r="D309" s="85" t="s">
        <v>316</v>
      </c>
      <c r="E309" s="85"/>
      <c r="F309" s="85"/>
      <c r="G309" s="182">
        <f>G310+G314</f>
        <v>16052310.25</v>
      </c>
      <c r="H309" s="182">
        <f>H310+H314</f>
        <v>24225110.439999998</v>
      </c>
      <c r="I309" s="186">
        <f>I310+I314</f>
        <v>24907538.210000001</v>
      </c>
      <c r="J309" s="46"/>
      <c r="K309" s="46"/>
    </row>
    <row r="310" spans="1:11" s="52" customFormat="1" ht="40.5" customHeight="1">
      <c r="A310" s="86" t="s">
        <v>686</v>
      </c>
      <c r="B310" s="83" t="s">
        <v>20</v>
      </c>
      <c r="C310" s="83" t="s">
        <v>229</v>
      </c>
      <c r="D310" s="83" t="s">
        <v>316</v>
      </c>
      <c r="E310" s="83" t="s">
        <v>368</v>
      </c>
      <c r="F310" s="83"/>
      <c r="G310" s="151">
        <f t="shared" ref="G310:I312" si="43">G311</f>
        <v>5348740.42</v>
      </c>
      <c r="H310" s="151">
        <f t="shared" si="43"/>
        <v>13718225.609999999</v>
      </c>
      <c r="I310" s="175">
        <f t="shared" si="43"/>
        <v>14400653.380000001</v>
      </c>
      <c r="J310" s="46"/>
      <c r="K310" s="46"/>
    </row>
    <row r="311" spans="1:11" s="52" customFormat="1" ht="27" customHeight="1">
      <c r="A311" s="86" t="s">
        <v>369</v>
      </c>
      <c r="B311" s="83" t="s">
        <v>20</v>
      </c>
      <c r="C311" s="83" t="s">
        <v>229</v>
      </c>
      <c r="D311" s="83" t="s">
        <v>316</v>
      </c>
      <c r="E311" s="83" t="s">
        <v>370</v>
      </c>
      <c r="F311" s="83"/>
      <c r="G311" s="151">
        <f t="shared" si="43"/>
        <v>5348740.42</v>
      </c>
      <c r="H311" s="151">
        <f t="shared" si="43"/>
        <v>13718225.609999999</v>
      </c>
      <c r="I311" s="175">
        <f t="shared" si="43"/>
        <v>14400653.380000001</v>
      </c>
      <c r="J311" s="46"/>
      <c r="K311" s="46"/>
    </row>
    <row r="312" spans="1:11" s="52" customFormat="1" ht="18.75" customHeight="1">
      <c r="A312" s="86" t="s">
        <v>363</v>
      </c>
      <c r="B312" s="83" t="s">
        <v>20</v>
      </c>
      <c r="C312" s="83" t="s">
        <v>229</v>
      </c>
      <c r="D312" s="83" t="s">
        <v>316</v>
      </c>
      <c r="E312" s="83" t="s">
        <v>371</v>
      </c>
      <c r="F312" s="83"/>
      <c r="G312" s="151">
        <f t="shared" si="43"/>
        <v>5348740.42</v>
      </c>
      <c r="H312" s="151">
        <f t="shared" si="43"/>
        <v>13718225.609999999</v>
      </c>
      <c r="I312" s="175">
        <f t="shared" si="43"/>
        <v>14400653.380000001</v>
      </c>
      <c r="J312" s="46"/>
      <c r="K312" s="46"/>
    </row>
    <row r="313" spans="1:11" s="52" customFormat="1">
      <c r="A313" s="86" t="s">
        <v>372</v>
      </c>
      <c r="B313" s="83" t="s">
        <v>20</v>
      </c>
      <c r="C313" s="83" t="s">
        <v>229</v>
      </c>
      <c r="D313" s="83" t="s">
        <v>316</v>
      </c>
      <c r="E313" s="83" t="s">
        <v>371</v>
      </c>
      <c r="F313" s="83" t="s">
        <v>373</v>
      </c>
      <c r="G313" s="151">
        <v>5348740.42</v>
      </c>
      <c r="H313" s="151">
        <v>13718225.609999999</v>
      </c>
      <c r="I313" s="175">
        <v>14400653.380000001</v>
      </c>
      <c r="J313" s="46"/>
      <c r="K313" s="46"/>
    </row>
    <row r="314" spans="1:11" s="52" customFormat="1" ht="37.5">
      <c r="A314" s="86" t="str">
        <f>A91</f>
        <v>Непрограммные расходы на обеспечение деятельности муниципальных казенных учреждений</v>
      </c>
      <c r="B314" s="83" t="s">
        <v>20</v>
      </c>
      <c r="C314" s="83" t="str">
        <f t="shared" ref="C314:E318" si="44">C91</f>
        <v>01</v>
      </c>
      <c r="D314" s="83" t="str">
        <f t="shared" si="44"/>
        <v>13</v>
      </c>
      <c r="E314" s="83" t="str">
        <f t="shared" si="44"/>
        <v>79 0 00 00000</v>
      </c>
      <c r="F314" s="83"/>
      <c r="G314" s="151">
        <f t="shared" ref="G314:I315" si="45">G315</f>
        <v>10703569.83</v>
      </c>
      <c r="H314" s="151">
        <f t="shared" si="45"/>
        <v>10506884.83</v>
      </c>
      <c r="I314" s="175">
        <f t="shared" si="45"/>
        <v>10506884.83</v>
      </c>
      <c r="J314" s="46"/>
      <c r="K314" s="46"/>
    </row>
    <row r="315" spans="1:11" s="52" customFormat="1" ht="37.5">
      <c r="A315" s="86" t="str">
        <f>A92</f>
        <v>Расходы на обеспечение деятельности муниципальных казенных учреждений, не вошедшие в программные мероприятия</v>
      </c>
      <c r="B315" s="83" t="s">
        <v>20</v>
      </c>
      <c r="C315" s="83" t="str">
        <f t="shared" si="44"/>
        <v>01</v>
      </c>
      <c r="D315" s="83" t="str">
        <f t="shared" si="44"/>
        <v>13</v>
      </c>
      <c r="E315" s="83" t="str">
        <f t="shared" si="44"/>
        <v>79 1 00 00000</v>
      </c>
      <c r="F315" s="83"/>
      <c r="G315" s="151">
        <f t="shared" si="45"/>
        <v>10703569.83</v>
      </c>
      <c r="H315" s="151">
        <f t="shared" si="45"/>
        <v>10506884.83</v>
      </c>
      <c r="I315" s="175">
        <f t="shared" si="45"/>
        <v>10506884.83</v>
      </c>
      <c r="J315" s="46"/>
      <c r="K315" s="46"/>
    </row>
    <row r="316" spans="1:11" s="52" customFormat="1" ht="37.5">
      <c r="A316" s="86" t="str">
        <f>A93</f>
        <v>Расходы на обеспечение деятельности (оказание услуг) муниципальных учреждений</v>
      </c>
      <c r="B316" s="83" t="s">
        <v>20</v>
      </c>
      <c r="C316" s="83" t="str">
        <f t="shared" si="44"/>
        <v>01</v>
      </c>
      <c r="D316" s="83" t="str">
        <f t="shared" si="44"/>
        <v>13</v>
      </c>
      <c r="E316" s="83" t="str">
        <f t="shared" si="44"/>
        <v>79 1 00 С1401</v>
      </c>
      <c r="F316" s="83"/>
      <c r="G316" s="151">
        <f>G317+G318</f>
        <v>10703569.83</v>
      </c>
      <c r="H316" s="151">
        <f>H317+H318</f>
        <v>10506884.83</v>
      </c>
      <c r="I316" s="175">
        <f>I317+I318</f>
        <v>10506884.83</v>
      </c>
      <c r="J316" s="46"/>
      <c r="K316" s="46"/>
    </row>
    <row r="317" spans="1:11" s="52" customFormat="1" ht="75">
      <c r="A317" s="86" t="str">
        <f>A94</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B317" s="83" t="s">
        <v>20</v>
      </c>
      <c r="C317" s="83" t="str">
        <f t="shared" si="44"/>
        <v>01</v>
      </c>
      <c r="D317" s="83" t="str">
        <f t="shared" si="44"/>
        <v>13</v>
      </c>
      <c r="E317" s="83" t="str">
        <f t="shared" si="44"/>
        <v>79 1 00 С1401</v>
      </c>
      <c r="F317" s="83" t="str">
        <f>F94</f>
        <v>100</v>
      </c>
      <c r="G317" s="151">
        <v>9017373.6300000008</v>
      </c>
      <c r="H317" s="151">
        <v>9017373.6300000008</v>
      </c>
      <c r="I317" s="175">
        <v>9017373.6300000008</v>
      </c>
      <c r="J317" s="46"/>
      <c r="K317" s="46"/>
    </row>
    <row r="318" spans="1:11" s="52" customFormat="1" ht="37.5">
      <c r="A318" s="86" t="str">
        <f>A95</f>
        <v>Закупка товаров, работ и услуг для обеспечения государственных (муниципальных) нужд</v>
      </c>
      <c r="B318" s="83" t="s">
        <v>20</v>
      </c>
      <c r="C318" s="83" t="str">
        <f t="shared" si="44"/>
        <v>01</v>
      </c>
      <c r="D318" s="83" t="str">
        <f t="shared" si="44"/>
        <v>13</v>
      </c>
      <c r="E318" s="83" t="str">
        <f t="shared" si="44"/>
        <v>79 1 00 С1401</v>
      </c>
      <c r="F318" s="83" t="str">
        <f>F95</f>
        <v>200</v>
      </c>
      <c r="G318" s="151">
        <v>1686196.2</v>
      </c>
      <c r="H318" s="151">
        <v>1489511.2</v>
      </c>
      <c r="I318" s="175">
        <v>1489511.2</v>
      </c>
      <c r="J318" s="46"/>
      <c r="K318" s="46"/>
    </row>
    <row r="319" spans="1:11" s="52" customFormat="1" ht="42" customHeight="1">
      <c r="A319" s="158" t="s">
        <v>677</v>
      </c>
      <c r="B319" s="85" t="s">
        <v>20</v>
      </c>
      <c r="C319" s="85" t="s">
        <v>678</v>
      </c>
      <c r="D319" s="85"/>
      <c r="E319" s="85"/>
      <c r="F319" s="85"/>
      <c r="G319" s="182">
        <f>G320</f>
        <v>32785630</v>
      </c>
      <c r="H319" s="182">
        <f>H320</f>
        <v>32068440</v>
      </c>
      <c r="I319" s="186">
        <f>I320</f>
        <v>29153127</v>
      </c>
      <c r="J319" s="46"/>
      <c r="K319" s="46"/>
    </row>
    <row r="320" spans="1:11" s="52" customFormat="1" ht="45" customHeight="1">
      <c r="A320" s="162" t="s">
        <v>679</v>
      </c>
      <c r="B320" s="85" t="s">
        <v>20</v>
      </c>
      <c r="C320" s="85" t="s">
        <v>678</v>
      </c>
      <c r="D320" s="85" t="s">
        <v>229</v>
      </c>
      <c r="E320" s="85"/>
      <c r="F320" s="85"/>
      <c r="G320" s="182">
        <f t="shared" ref="G320:I324" si="46">G321</f>
        <v>32785630</v>
      </c>
      <c r="H320" s="182">
        <f t="shared" si="46"/>
        <v>32068440</v>
      </c>
      <c r="I320" s="186">
        <f t="shared" si="46"/>
        <v>29153127</v>
      </c>
      <c r="J320" s="46"/>
      <c r="K320" s="46"/>
    </row>
    <row r="321" spans="1:13" s="52" customFormat="1" ht="45.75" customHeight="1">
      <c r="A321" s="86" t="s">
        <v>299</v>
      </c>
      <c r="B321" s="83" t="s">
        <v>20</v>
      </c>
      <c r="C321" s="83" t="s">
        <v>678</v>
      </c>
      <c r="D321" s="83" t="s">
        <v>229</v>
      </c>
      <c r="E321" s="83" t="s">
        <v>300</v>
      </c>
      <c r="F321" s="83"/>
      <c r="G321" s="151">
        <f t="shared" si="46"/>
        <v>32785630</v>
      </c>
      <c r="H321" s="151">
        <f t="shared" si="46"/>
        <v>32068440</v>
      </c>
      <c r="I321" s="175">
        <f t="shared" si="46"/>
        <v>29153127</v>
      </c>
      <c r="J321" s="46"/>
      <c r="K321" s="46"/>
    </row>
    <row r="322" spans="1:13" s="52" customFormat="1" ht="45.75" customHeight="1">
      <c r="A322" s="86" t="s">
        <v>680</v>
      </c>
      <c r="B322" s="83" t="s">
        <v>20</v>
      </c>
      <c r="C322" s="83" t="s">
        <v>678</v>
      </c>
      <c r="D322" s="83" t="s">
        <v>229</v>
      </c>
      <c r="E322" s="83" t="s">
        <v>681</v>
      </c>
      <c r="F322" s="83"/>
      <c r="G322" s="151">
        <f t="shared" si="46"/>
        <v>32785630</v>
      </c>
      <c r="H322" s="151">
        <f t="shared" si="46"/>
        <v>32068440</v>
      </c>
      <c r="I322" s="175">
        <f t="shared" si="46"/>
        <v>29153127</v>
      </c>
      <c r="J322" s="46"/>
      <c r="K322" s="46"/>
    </row>
    <row r="323" spans="1:13" s="52" customFormat="1" ht="39" customHeight="1">
      <c r="A323" s="164" t="s">
        <v>682</v>
      </c>
      <c r="B323" s="83" t="s">
        <v>20</v>
      </c>
      <c r="C323" s="83" t="s">
        <v>678</v>
      </c>
      <c r="D323" s="83" t="s">
        <v>229</v>
      </c>
      <c r="E323" s="83" t="s">
        <v>683</v>
      </c>
      <c r="F323" s="83"/>
      <c r="G323" s="151">
        <f>G324+G326</f>
        <v>32785630</v>
      </c>
      <c r="H323" s="151">
        <f>H324+H326</f>
        <v>32068440</v>
      </c>
      <c r="I323" s="175">
        <f>I324+I326</f>
        <v>29153127</v>
      </c>
      <c r="J323" s="46"/>
      <c r="K323" s="46"/>
    </row>
    <row r="324" spans="1:13" s="56" customFormat="1" ht="56.25">
      <c r="A324" s="86" t="s">
        <v>684</v>
      </c>
      <c r="B324" s="83" t="s">
        <v>20</v>
      </c>
      <c r="C324" s="83" t="s">
        <v>678</v>
      </c>
      <c r="D324" s="83" t="s">
        <v>229</v>
      </c>
      <c r="E324" s="83" t="s">
        <v>685</v>
      </c>
      <c r="F324" s="83"/>
      <c r="G324" s="151">
        <f t="shared" si="46"/>
        <v>32129019</v>
      </c>
      <c r="H324" s="151">
        <f t="shared" si="46"/>
        <v>32068440</v>
      </c>
      <c r="I324" s="175">
        <f t="shared" si="46"/>
        <v>29153127</v>
      </c>
      <c r="J324" s="46"/>
      <c r="K324" s="46"/>
    </row>
    <row r="325" spans="1:13" s="52" customFormat="1">
      <c r="A325" s="86" t="s">
        <v>376</v>
      </c>
      <c r="B325" s="83" t="s">
        <v>20</v>
      </c>
      <c r="C325" s="83" t="s">
        <v>678</v>
      </c>
      <c r="D325" s="83" t="s">
        <v>229</v>
      </c>
      <c r="E325" s="83" t="s">
        <v>685</v>
      </c>
      <c r="F325" s="83" t="s">
        <v>377</v>
      </c>
      <c r="G325" s="82">
        <v>32129019</v>
      </c>
      <c r="H325" s="88">
        <v>32068440</v>
      </c>
      <c r="I325" s="170">
        <v>29153127</v>
      </c>
      <c r="J325" s="46"/>
      <c r="K325" s="46"/>
    </row>
    <row r="326" spans="1:13" s="52" customFormat="1" ht="37.5">
      <c r="A326" s="86" t="s">
        <v>708</v>
      </c>
      <c r="B326" s="87" t="s">
        <v>20</v>
      </c>
      <c r="C326" s="87" t="s">
        <v>678</v>
      </c>
      <c r="D326" s="87" t="s">
        <v>229</v>
      </c>
      <c r="E326" s="87" t="s">
        <v>704</v>
      </c>
      <c r="F326" s="87"/>
      <c r="G326" s="151">
        <f>G327</f>
        <v>656611</v>
      </c>
      <c r="H326" s="151">
        <f>H327</f>
        <v>0</v>
      </c>
      <c r="I326" s="175">
        <f>I327</f>
        <v>0</v>
      </c>
      <c r="J326" s="46"/>
      <c r="K326" s="46"/>
    </row>
    <row r="327" spans="1:13" s="52" customFormat="1">
      <c r="A327" s="86" t="s">
        <v>376</v>
      </c>
      <c r="B327" s="87" t="s">
        <v>20</v>
      </c>
      <c r="C327" s="87" t="s">
        <v>678</v>
      </c>
      <c r="D327" s="87" t="s">
        <v>229</v>
      </c>
      <c r="E327" s="87" t="s">
        <v>704</v>
      </c>
      <c r="F327" s="87" t="s">
        <v>377</v>
      </c>
      <c r="G327" s="151">
        <v>656611</v>
      </c>
      <c r="H327" s="88">
        <v>0</v>
      </c>
      <c r="I327" s="170">
        <v>0</v>
      </c>
      <c r="J327" s="46"/>
      <c r="K327" s="46"/>
    </row>
    <row r="328" spans="1:13" s="52" customFormat="1" ht="37.5" customHeight="1">
      <c r="A328" s="162" t="s">
        <v>25</v>
      </c>
      <c r="B328" s="85" t="s">
        <v>24</v>
      </c>
      <c r="C328" s="85"/>
      <c r="D328" s="85"/>
      <c r="E328" s="85"/>
      <c r="F328" s="85"/>
      <c r="G328" s="182">
        <f>G329+G336+G464</f>
        <v>506843178.27000004</v>
      </c>
      <c r="H328" s="182">
        <f>H329+H336+H464</f>
        <v>558422517.53999996</v>
      </c>
      <c r="I328" s="186">
        <f>I329+I336+I464</f>
        <v>529760090.39000005</v>
      </c>
      <c r="J328" s="46"/>
      <c r="K328" s="46"/>
    </row>
    <row r="329" spans="1:13" s="52" customFormat="1" ht="19.5" customHeight="1">
      <c r="A329" s="162" t="s">
        <v>689</v>
      </c>
      <c r="B329" s="85" t="s">
        <v>24</v>
      </c>
      <c r="C329" s="85" t="s">
        <v>264</v>
      </c>
      <c r="D329" s="85"/>
      <c r="E329" s="85"/>
      <c r="F329" s="85"/>
      <c r="G329" s="182">
        <f t="shared" ref="G329:I334" si="47">G330</f>
        <v>182208</v>
      </c>
      <c r="H329" s="182">
        <f t="shared" si="47"/>
        <v>189496.32000000001</v>
      </c>
      <c r="I329" s="186">
        <f t="shared" si="47"/>
        <v>197076.17</v>
      </c>
      <c r="J329" s="46"/>
      <c r="K329" s="46"/>
    </row>
    <row r="330" spans="1:13" s="52" customFormat="1" ht="18.75" customHeight="1">
      <c r="A330" s="162" t="s">
        <v>400</v>
      </c>
      <c r="B330" s="85" t="s">
        <v>24</v>
      </c>
      <c r="C330" s="85" t="s">
        <v>264</v>
      </c>
      <c r="D330" s="85" t="s">
        <v>229</v>
      </c>
      <c r="E330" s="85"/>
      <c r="F330" s="85"/>
      <c r="G330" s="182">
        <f t="shared" si="47"/>
        <v>182208</v>
      </c>
      <c r="H330" s="182">
        <f t="shared" si="47"/>
        <v>189496.32000000001</v>
      </c>
      <c r="I330" s="186">
        <f t="shared" si="47"/>
        <v>197076.17</v>
      </c>
      <c r="J330" s="46"/>
      <c r="K330" s="46"/>
    </row>
    <row r="331" spans="1:13" s="52" customFormat="1" ht="37.5" customHeight="1">
      <c r="A331" s="86" t="s">
        <v>307</v>
      </c>
      <c r="B331" s="83" t="s">
        <v>24</v>
      </c>
      <c r="C331" s="83" t="s">
        <v>264</v>
      </c>
      <c r="D331" s="83" t="s">
        <v>229</v>
      </c>
      <c r="E331" s="83" t="s">
        <v>308</v>
      </c>
      <c r="F331" s="83"/>
      <c r="G331" s="151">
        <f t="shared" si="47"/>
        <v>182208</v>
      </c>
      <c r="H331" s="151">
        <f t="shared" si="47"/>
        <v>189496.32000000001</v>
      </c>
      <c r="I331" s="175">
        <f t="shared" si="47"/>
        <v>197076.17</v>
      </c>
      <c r="J331" s="46"/>
      <c r="K331" s="46"/>
      <c r="L331" s="50"/>
      <c r="M331" s="50"/>
    </row>
    <row r="332" spans="1:13" s="52" customFormat="1" ht="42" customHeight="1">
      <c r="A332" s="86" t="s">
        <v>401</v>
      </c>
      <c r="B332" s="83" t="s">
        <v>24</v>
      </c>
      <c r="C332" s="83" t="s">
        <v>264</v>
      </c>
      <c r="D332" s="83" t="s">
        <v>229</v>
      </c>
      <c r="E332" s="83" t="s">
        <v>402</v>
      </c>
      <c r="F332" s="83"/>
      <c r="G332" s="151">
        <f t="shared" si="47"/>
        <v>182208</v>
      </c>
      <c r="H332" s="151">
        <f t="shared" si="47"/>
        <v>189496.32000000001</v>
      </c>
      <c r="I332" s="175">
        <f t="shared" si="47"/>
        <v>197076.17</v>
      </c>
      <c r="J332" s="46"/>
      <c r="K332" s="46"/>
      <c r="L332" s="50"/>
      <c r="M332" s="50"/>
    </row>
    <row r="333" spans="1:13" s="52" customFormat="1" ht="37.5" customHeight="1">
      <c r="A333" s="86" t="s">
        <v>403</v>
      </c>
      <c r="B333" s="83" t="s">
        <v>24</v>
      </c>
      <c r="C333" s="83" t="s">
        <v>264</v>
      </c>
      <c r="D333" s="83" t="s">
        <v>229</v>
      </c>
      <c r="E333" s="83" t="s">
        <v>404</v>
      </c>
      <c r="F333" s="83"/>
      <c r="G333" s="151">
        <f>G334</f>
        <v>182208</v>
      </c>
      <c r="H333" s="151">
        <f t="shared" si="47"/>
        <v>189496.32000000001</v>
      </c>
      <c r="I333" s="175">
        <f t="shared" si="47"/>
        <v>197076.17</v>
      </c>
      <c r="J333" s="46"/>
      <c r="K333" s="46"/>
      <c r="L333" s="50"/>
      <c r="M333" s="50"/>
    </row>
    <row r="334" spans="1:13" s="56" customFormat="1" ht="21" customHeight="1">
      <c r="A334" s="86" t="s">
        <v>405</v>
      </c>
      <c r="B334" s="83" t="s">
        <v>24</v>
      </c>
      <c r="C334" s="83" t="s">
        <v>264</v>
      </c>
      <c r="D334" s="83" t="s">
        <v>229</v>
      </c>
      <c r="E334" s="83" t="s">
        <v>406</v>
      </c>
      <c r="F334" s="83"/>
      <c r="G334" s="151">
        <f t="shared" si="47"/>
        <v>182208</v>
      </c>
      <c r="H334" s="151">
        <f t="shared" si="47"/>
        <v>189496.32000000001</v>
      </c>
      <c r="I334" s="175">
        <f t="shared" si="47"/>
        <v>197076.17</v>
      </c>
      <c r="J334" s="46"/>
      <c r="K334" s="46"/>
    </row>
    <row r="335" spans="1:13" s="56" customFormat="1" ht="38.25" customHeight="1">
      <c r="A335" s="86" t="s">
        <v>324</v>
      </c>
      <c r="B335" s="83" t="s">
        <v>24</v>
      </c>
      <c r="C335" s="83" t="s">
        <v>264</v>
      </c>
      <c r="D335" s="83" t="s">
        <v>229</v>
      </c>
      <c r="E335" s="83" t="s">
        <v>406</v>
      </c>
      <c r="F335" s="83" t="s">
        <v>325</v>
      </c>
      <c r="G335" s="151">
        <v>182208</v>
      </c>
      <c r="H335" s="88">
        <v>189496.32000000001</v>
      </c>
      <c r="I335" s="175">
        <v>197076.17</v>
      </c>
      <c r="J335" s="46"/>
      <c r="K335" s="46"/>
    </row>
    <row r="336" spans="1:13" s="52" customFormat="1">
      <c r="A336" s="162" t="s">
        <v>694</v>
      </c>
      <c r="B336" s="85" t="s">
        <v>24</v>
      </c>
      <c r="C336" s="85" t="s">
        <v>469</v>
      </c>
      <c r="D336" s="85"/>
      <c r="E336" s="85"/>
      <c r="F336" s="85"/>
      <c r="G336" s="182">
        <f>G337+G365+G432+G447+G426</f>
        <v>489305908.27000004</v>
      </c>
      <c r="H336" s="182">
        <f>H337+H365+H432+H447+H426</f>
        <v>536559794.22000003</v>
      </c>
      <c r="I336" s="186">
        <f>I337+I365+I432+I447+I426</f>
        <v>507889787.22000003</v>
      </c>
      <c r="J336" s="46"/>
      <c r="K336" s="46"/>
    </row>
    <row r="337" spans="1:11" s="52" customFormat="1" ht="20.25" customHeight="1">
      <c r="A337" s="162" t="s">
        <v>470</v>
      </c>
      <c r="B337" s="85" t="s">
        <v>24</v>
      </c>
      <c r="C337" s="85" t="s">
        <v>469</v>
      </c>
      <c r="D337" s="85" t="s">
        <v>229</v>
      </c>
      <c r="E337" s="85"/>
      <c r="F337" s="85"/>
      <c r="G337" s="182">
        <f>G338+G355+G360</f>
        <v>86919437.930000007</v>
      </c>
      <c r="H337" s="182">
        <f>H338+H355+H360</f>
        <v>86962624.670000002</v>
      </c>
      <c r="I337" s="186">
        <f>I338+I355+I360</f>
        <v>86962624.670000002</v>
      </c>
      <c r="J337" s="46"/>
      <c r="K337" s="46"/>
    </row>
    <row r="338" spans="1:11" s="52" customFormat="1" ht="42" customHeight="1">
      <c r="A338" s="86" t="s">
        <v>471</v>
      </c>
      <c r="B338" s="83" t="s">
        <v>24</v>
      </c>
      <c r="C338" s="83" t="s">
        <v>469</v>
      </c>
      <c r="D338" s="83" t="s">
        <v>229</v>
      </c>
      <c r="E338" s="83" t="s">
        <v>472</v>
      </c>
      <c r="F338" s="83"/>
      <c r="G338" s="151">
        <f>G339</f>
        <v>86899437.930000007</v>
      </c>
      <c r="H338" s="151">
        <f>H339</f>
        <v>86936146.930000007</v>
      </c>
      <c r="I338" s="175">
        <f>I339</f>
        <v>86936146.930000007</v>
      </c>
      <c r="J338" s="46"/>
      <c r="K338" s="46"/>
    </row>
    <row r="339" spans="1:11" s="52" customFormat="1">
      <c r="A339" s="86" t="s">
        <v>473</v>
      </c>
      <c r="B339" s="83" t="s">
        <v>24</v>
      </c>
      <c r="C339" s="83" t="s">
        <v>469</v>
      </c>
      <c r="D339" s="83" t="s">
        <v>229</v>
      </c>
      <c r="E339" s="83" t="s">
        <v>474</v>
      </c>
      <c r="F339" s="83"/>
      <c r="G339" s="151">
        <f>G340+G343+G348</f>
        <v>86899437.930000007</v>
      </c>
      <c r="H339" s="151">
        <f>H340+H343+H348</f>
        <v>86936146.930000007</v>
      </c>
      <c r="I339" s="175">
        <f>I340+I343+I348</f>
        <v>86936146.930000007</v>
      </c>
      <c r="J339" s="46"/>
      <c r="K339" s="46"/>
    </row>
    <row r="340" spans="1:11" s="52" customFormat="1" ht="37.5">
      <c r="A340" s="164" t="s">
        <v>475</v>
      </c>
      <c r="B340" s="83" t="s">
        <v>24</v>
      </c>
      <c r="C340" s="83" t="s">
        <v>469</v>
      </c>
      <c r="D340" s="83" t="s">
        <v>229</v>
      </c>
      <c r="E340" s="83" t="s">
        <v>476</v>
      </c>
      <c r="F340" s="83"/>
      <c r="G340" s="151">
        <f t="shared" ref="G340:I341" si="48">G341</f>
        <v>40461883</v>
      </c>
      <c r="H340" s="151">
        <f t="shared" si="48"/>
        <v>47085790</v>
      </c>
      <c r="I340" s="175">
        <f t="shared" si="48"/>
        <v>47085790</v>
      </c>
      <c r="J340" s="46"/>
      <c r="K340" s="46"/>
    </row>
    <row r="341" spans="1:11" s="52" customFormat="1" ht="112.5">
      <c r="A341" s="86" t="s">
        <v>477</v>
      </c>
      <c r="B341" s="83" t="s">
        <v>24</v>
      </c>
      <c r="C341" s="83" t="s">
        <v>469</v>
      </c>
      <c r="D341" s="83" t="s">
        <v>229</v>
      </c>
      <c r="E341" s="83" t="s">
        <v>478</v>
      </c>
      <c r="F341" s="83"/>
      <c r="G341" s="151">
        <f t="shared" si="48"/>
        <v>40461883</v>
      </c>
      <c r="H341" s="151">
        <f t="shared" si="48"/>
        <v>47085790</v>
      </c>
      <c r="I341" s="175">
        <f t="shared" si="48"/>
        <v>47085790</v>
      </c>
      <c r="J341" s="46"/>
      <c r="K341" s="46"/>
    </row>
    <row r="342" spans="1:11" s="52" customFormat="1" ht="42.75" customHeight="1">
      <c r="A342" s="86" t="s">
        <v>324</v>
      </c>
      <c r="B342" s="83" t="s">
        <v>24</v>
      </c>
      <c r="C342" s="83" t="s">
        <v>469</v>
      </c>
      <c r="D342" s="83" t="s">
        <v>229</v>
      </c>
      <c r="E342" s="83" t="s">
        <v>478</v>
      </c>
      <c r="F342" s="83" t="s">
        <v>325</v>
      </c>
      <c r="G342" s="82">
        <v>40461883</v>
      </c>
      <c r="H342" s="82">
        <v>47085790</v>
      </c>
      <c r="I342" s="160">
        <v>47085790</v>
      </c>
      <c r="J342" s="46"/>
      <c r="K342" s="46"/>
    </row>
    <row r="343" spans="1:11" s="52" customFormat="1" ht="49.5" customHeight="1">
      <c r="A343" s="86" t="s">
        <v>479</v>
      </c>
      <c r="B343" s="83" t="s">
        <v>24</v>
      </c>
      <c r="C343" s="83" t="s">
        <v>469</v>
      </c>
      <c r="D343" s="83" t="s">
        <v>229</v>
      </c>
      <c r="E343" s="83" t="s">
        <v>480</v>
      </c>
      <c r="F343" s="83"/>
      <c r="G343" s="151">
        <f>G344+G346</f>
        <v>265274</v>
      </c>
      <c r="H343" s="151">
        <f>H344+H346</f>
        <v>226307</v>
      </c>
      <c r="I343" s="175">
        <f>I344+I346</f>
        <v>226307</v>
      </c>
      <c r="J343" s="46"/>
      <c r="K343" s="46"/>
    </row>
    <row r="344" spans="1:11" s="52" customFormat="1" ht="42" customHeight="1">
      <c r="A344" s="86" t="s">
        <v>481</v>
      </c>
      <c r="B344" s="83" t="s">
        <v>24</v>
      </c>
      <c r="C344" s="83" t="s">
        <v>469</v>
      </c>
      <c r="D344" s="83" t="s">
        <v>229</v>
      </c>
      <c r="E344" s="83" t="s">
        <v>482</v>
      </c>
      <c r="F344" s="83"/>
      <c r="G344" s="151">
        <f>G345</f>
        <v>38967</v>
      </c>
      <c r="H344" s="151">
        <f>H345</f>
        <v>0</v>
      </c>
      <c r="I344" s="175">
        <f>I345</f>
        <v>0</v>
      </c>
      <c r="J344" s="46"/>
      <c r="K344" s="46"/>
    </row>
    <row r="345" spans="1:11" s="52" customFormat="1" ht="39.75" customHeight="1">
      <c r="A345" s="86" t="s">
        <v>324</v>
      </c>
      <c r="B345" s="83" t="s">
        <v>24</v>
      </c>
      <c r="C345" s="83" t="s">
        <v>469</v>
      </c>
      <c r="D345" s="83" t="s">
        <v>229</v>
      </c>
      <c r="E345" s="83" t="s">
        <v>482</v>
      </c>
      <c r="F345" s="83" t="s">
        <v>325</v>
      </c>
      <c r="G345" s="151">
        <v>38967</v>
      </c>
      <c r="H345" s="151">
        <v>0</v>
      </c>
      <c r="I345" s="175">
        <v>0</v>
      </c>
      <c r="J345" s="46"/>
      <c r="K345" s="46"/>
    </row>
    <row r="346" spans="1:11" s="52" customFormat="1" ht="42" customHeight="1">
      <c r="A346" s="86" t="s">
        <v>483</v>
      </c>
      <c r="B346" s="83" t="s">
        <v>24</v>
      </c>
      <c r="C346" s="83" t="s">
        <v>469</v>
      </c>
      <c r="D346" s="83" t="s">
        <v>229</v>
      </c>
      <c r="E346" s="83" t="s">
        <v>484</v>
      </c>
      <c r="F346" s="83"/>
      <c r="G346" s="151">
        <f>G347</f>
        <v>226307</v>
      </c>
      <c r="H346" s="151">
        <f>H347</f>
        <v>226307</v>
      </c>
      <c r="I346" s="175">
        <f>I347</f>
        <v>226307</v>
      </c>
      <c r="J346" s="46"/>
      <c r="K346" s="46"/>
    </row>
    <row r="347" spans="1:11" s="52" customFormat="1" ht="36.75" customHeight="1">
      <c r="A347" s="86" t="s">
        <v>324</v>
      </c>
      <c r="B347" s="83" t="s">
        <v>24</v>
      </c>
      <c r="C347" s="83" t="s">
        <v>469</v>
      </c>
      <c r="D347" s="83" t="s">
        <v>229</v>
      </c>
      <c r="E347" s="83" t="s">
        <v>484</v>
      </c>
      <c r="F347" s="83" t="s">
        <v>325</v>
      </c>
      <c r="G347" s="151">
        <v>226307</v>
      </c>
      <c r="H347" s="151">
        <v>226307</v>
      </c>
      <c r="I347" s="175">
        <v>226307</v>
      </c>
      <c r="J347" s="46"/>
      <c r="K347" s="46"/>
    </row>
    <row r="348" spans="1:11" s="52" customFormat="1" ht="37.5">
      <c r="A348" s="86" t="s">
        <v>485</v>
      </c>
      <c r="B348" s="83" t="s">
        <v>24</v>
      </c>
      <c r="C348" s="83" t="s">
        <v>469</v>
      </c>
      <c r="D348" s="83" t="s">
        <v>229</v>
      </c>
      <c r="E348" s="83" t="s">
        <v>486</v>
      </c>
      <c r="F348" s="83"/>
      <c r="G348" s="151">
        <f>G349+G351+G353</f>
        <v>46172280.93</v>
      </c>
      <c r="H348" s="151">
        <f>H349+H351+H353</f>
        <v>39624049.93</v>
      </c>
      <c r="I348" s="175">
        <f>I349+I351+I353</f>
        <v>39624049.93</v>
      </c>
      <c r="J348" s="46"/>
      <c r="K348" s="46"/>
    </row>
    <row r="349" spans="1:11" s="52" customFormat="1" ht="38.25" customHeight="1">
      <c r="A349" s="86" t="s">
        <v>388</v>
      </c>
      <c r="B349" s="83" t="s">
        <v>24</v>
      </c>
      <c r="C349" s="83" t="s">
        <v>469</v>
      </c>
      <c r="D349" s="83" t="s">
        <v>229</v>
      </c>
      <c r="E349" s="83" t="s">
        <v>487</v>
      </c>
      <c r="F349" s="83"/>
      <c r="G349" s="151">
        <f>G350</f>
        <v>39624049.93</v>
      </c>
      <c r="H349" s="151">
        <f>H350</f>
        <v>39624049.93</v>
      </c>
      <c r="I349" s="175">
        <f>I350</f>
        <v>39624049.93</v>
      </c>
      <c r="J349" s="46"/>
      <c r="K349" s="46"/>
    </row>
    <row r="350" spans="1:11" s="52" customFormat="1" ht="38.25" customHeight="1">
      <c r="A350" s="86" t="s">
        <v>324</v>
      </c>
      <c r="B350" s="83" t="s">
        <v>24</v>
      </c>
      <c r="C350" s="83" t="s">
        <v>469</v>
      </c>
      <c r="D350" s="83" t="s">
        <v>229</v>
      </c>
      <c r="E350" s="83" t="s">
        <v>487</v>
      </c>
      <c r="F350" s="83" t="s">
        <v>325</v>
      </c>
      <c r="G350" s="151">
        <v>39624049.93</v>
      </c>
      <c r="H350" s="151">
        <v>39624049.93</v>
      </c>
      <c r="I350" s="175">
        <v>39624049.93</v>
      </c>
      <c r="J350" s="46"/>
      <c r="K350" s="46"/>
    </row>
    <row r="351" spans="1:11" s="52" customFormat="1" ht="26.65" customHeight="1">
      <c r="A351" s="86" t="s">
        <v>488</v>
      </c>
      <c r="B351" s="83" t="s">
        <v>24</v>
      </c>
      <c r="C351" s="83" t="s">
        <v>469</v>
      </c>
      <c r="D351" s="83" t="s">
        <v>229</v>
      </c>
      <c r="E351" s="83" t="s">
        <v>489</v>
      </c>
      <c r="F351" s="83"/>
      <c r="G351" s="151">
        <f>G352</f>
        <v>3928938</v>
      </c>
      <c r="H351" s="151">
        <f>H352</f>
        <v>0</v>
      </c>
      <c r="I351" s="175">
        <f>I352</f>
        <v>0</v>
      </c>
      <c r="J351" s="46"/>
      <c r="K351" s="46"/>
    </row>
    <row r="352" spans="1:11" s="52" customFormat="1" ht="43.5" customHeight="1">
      <c r="A352" s="86" t="s">
        <v>324</v>
      </c>
      <c r="B352" s="83" t="s">
        <v>24</v>
      </c>
      <c r="C352" s="83" t="s">
        <v>469</v>
      </c>
      <c r="D352" s="83" t="s">
        <v>229</v>
      </c>
      <c r="E352" s="83" t="s">
        <v>489</v>
      </c>
      <c r="F352" s="83" t="s">
        <v>325</v>
      </c>
      <c r="G352" s="151">
        <v>3928938</v>
      </c>
      <c r="H352" s="151">
        <v>0</v>
      </c>
      <c r="I352" s="175">
        <v>0</v>
      </c>
      <c r="J352" s="46"/>
      <c r="K352" s="46"/>
    </row>
    <row r="353" spans="1:12" s="52" customFormat="1" ht="38.25" customHeight="1">
      <c r="A353" s="86" t="s">
        <v>490</v>
      </c>
      <c r="B353" s="83" t="s">
        <v>24</v>
      </c>
      <c r="C353" s="83" t="s">
        <v>469</v>
      </c>
      <c r="D353" s="83" t="s">
        <v>229</v>
      </c>
      <c r="E353" s="83" t="s">
        <v>491</v>
      </c>
      <c r="F353" s="83"/>
      <c r="G353" s="151">
        <f>G354</f>
        <v>2619293</v>
      </c>
      <c r="H353" s="151">
        <f>H354</f>
        <v>0</v>
      </c>
      <c r="I353" s="175">
        <f>I354</f>
        <v>0</v>
      </c>
      <c r="J353" s="46"/>
      <c r="K353" s="46"/>
    </row>
    <row r="354" spans="1:12" s="52" customFormat="1" ht="38.25" customHeight="1">
      <c r="A354" s="86" t="s">
        <v>324</v>
      </c>
      <c r="B354" s="83" t="s">
        <v>24</v>
      </c>
      <c r="C354" s="83" t="s">
        <v>469</v>
      </c>
      <c r="D354" s="83" t="s">
        <v>229</v>
      </c>
      <c r="E354" s="83" t="s">
        <v>491</v>
      </c>
      <c r="F354" s="83" t="s">
        <v>325</v>
      </c>
      <c r="G354" s="151">
        <v>2619293</v>
      </c>
      <c r="H354" s="151">
        <v>0</v>
      </c>
      <c r="I354" s="175">
        <v>0</v>
      </c>
      <c r="J354" s="46"/>
      <c r="K354" s="46"/>
    </row>
    <row r="355" spans="1:12" s="52" customFormat="1" ht="48" customHeight="1">
      <c r="A355" s="86" t="s">
        <v>492</v>
      </c>
      <c r="B355" s="83" t="s">
        <v>24</v>
      </c>
      <c r="C355" s="83" t="s">
        <v>469</v>
      </c>
      <c r="D355" s="83" t="s">
        <v>229</v>
      </c>
      <c r="E355" s="83" t="s">
        <v>493</v>
      </c>
      <c r="F355" s="83"/>
      <c r="G355" s="151">
        <f t="shared" ref="G355:I358" si="49">G356</f>
        <v>20000</v>
      </c>
      <c r="H355" s="151">
        <f t="shared" si="49"/>
        <v>20000</v>
      </c>
      <c r="I355" s="175">
        <f t="shared" si="49"/>
        <v>20000</v>
      </c>
      <c r="J355" s="46"/>
      <c r="K355" s="46"/>
    </row>
    <row r="356" spans="1:12" s="52" customFormat="1" ht="47.25" customHeight="1">
      <c r="A356" s="86" t="s">
        <v>494</v>
      </c>
      <c r="B356" s="83" t="s">
        <v>24</v>
      </c>
      <c r="C356" s="83" t="s">
        <v>469</v>
      </c>
      <c r="D356" s="83" t="s">
        <v>229</v>
      </c>
      <c r="E356" s="83" t="s">
        <v>495</v>
      </c>
      <c r="F356" s="83"/>
      <c r="G356" s="151">
        <f t="shared" si="49"/>
        <v>20000</v>
      </c>
      <c r="H356" s="151">
        <f t="shared" si="49"/>
        <v>20000</v>
      </c>
      <c r="I356" s="175">
        <f t="shared" si="49"/>
        <v>20000</v>
      </c>
      <c r="J356" s="46"/>
      <c r="K356" s="46"/>
    </row>
    <row r="357" spans="1:12" s="52" customFormat="1" ht="45.75" customHeight="1">
      <c r="A357" s="86" t="s">
        <v>496</v>
      </c>
      <c r="B357" s="83" t="s">
        <v>24</v>
      </c>
      <c r="C357" s="83" t="s">
        <v>469</v>
      </c>
      <c r="D357" s="83" t="s">
        <v>229</v>
      </c>
      <c r="E357" s="83" t="s">
        <v>497</v>
      </c>
      <c r="F357" s="83"/>
      <c r="G357" s="151">
        <f t="shared" si="49"/>
        <v>20000</v>
      </c>
      <c r="H357" s="151">
        <f t="shared" si="49"/>
        <v>20000</v>
      </c>
      <c r="I357" s="175">
        <f t="shared" si="49"/>
        <v>20000</v>
      </c>
      <c r="J357" s="46"/>
      <c r="K357" s="46"/>
    </row>
    <row r="358" spans="1:12" s="52" customFormat="1" ht="28.7" customHeight="1">
      <c r="A358" s="86" t="s">
        <v>498</v>
      </c>
      <c r="B358" s="83" t="s">
        <v>24</v>
      </c>
      <c r="C358" s="83" t="s">
        <v>469</v>
      </c>
      <c r="D358" s="83" t="s">
        <v>229</v>
      </c>
      <c r="E358" s="83" t="s">
        <v>499</v>
      </c>
      <c r="F358" s="83"/>
      <c r="G358" s="151">
        <f t="shared" si="49"/>
        <v>20000</v>
      </c>
      <c r="H358" s="151">
        <f t="shared" si="49"/>
        <v>20000</v>
      </c>
      <c r="I358" s="175">
        <f t="shared" si="49"/>
        <v>20000</v>
      </c>
      <c r="J358" s="46"/>
      <c r="K358" s="46"/>
    </row>
    <row r="359" spans="1:12" s="52" customFormat="1" ht="38.25" customHeight="1">
      <c r="A359" s="86" t="s">
        <v>324</v>
      </c>
      <c r="B359" s="83" t="s">
        <v>24</v>
      </c>
      <c r="C359" s="83" t="s">
        <v>469</v>
      </c>
      <c r="D359" s="83" t="s">
        <v>229</v>
      </c>
      <c r="E359" s="83" t="s">
        <v>499</v>
      </c>
      <c r="F359" s="83" t="s">
        <v>325</v>
      </c>
      <c r="G359" s="151">
        <v>20000</v>
      </c>
      <c r="H359" s="151">
        <v>20000</v>
      </c>
      <c r="I359" s="175">
        <v>20000</v>
      </c>
      <c r="J359" s="46"/>
      <c r="K359" s="46"/>
    </row>
    <row r="360" spans="1:12" s="52" customFormat="1" ht="84" customHeight="1">
      <c r="A360" s="86" t="s">
        <v>391</v>
      </c>
      <c r="B360" s="83" t="s">
        <v>24</v>
      </c>
      <c r="C360" s="83" t="s">
        <v>469</v>
      </c>
      <c r="D360" s="83" t="s">
        <v>229</v>
      </c>
      <c r="E360" s="83" t="s">
        <v>392</v>
      </c>
      <c r="F360" s="85"/>
      <c r="G360" s="151">
        <f t="shared" ref="G360:I363" si="50">G361</f>
        <v>0</v>
      </c>
      <c r="H360" s="151">
        <f t="shared" si="50"/>
        <v>6477.74</v>
      </c>
      <c r="I360" s="175">
        <f t="shared" si="50"/>
        <v>6477.74</v>
      </c>
      <c r="J360" s="46"/>
      <c r="K360" s="46"/>
    </row>
    <row r="361" spans="1:12" s="52" customFormat="1" ht="58.5" customHeight="1">
      <c r="A361" s="86" t="s">
        <v>393</v>
      </c>
      <c r="B361" s="83" t="s">
        <v>24</v>
      </c>
      <c r="C361" s="83" t="s">
        <v>469</v>
      </c>
      <c r="D361" s="83" t="s">
        <v>229</v>
      </c>
      <c r="E361" s="83" t="s">
        <v>394</v>
      </c>
      <c r="F361" s="83"/>
      <c r="G361" s="151">
        <f t="shared" si="50"/>
        <v>0</v>
      </c>
      <c r="H361" s="151">
        <f t="shared" si="50"/>
        <v>6477.74</v>
      </c>
      <c r="I361" s="175">
        <f t="shared" si="50"/>
        <v>6477.74</v>
      </c>
      <c r="J361" s="46"/>
      <c r="K361" s="46"/>
    </row>
    <row r="362" spans="1:12" s="52" customFormat="1" ht="80.25" customHeight="1">
      <c r="A362" s="86" t="s">
        <v>395</v>
      </c>
      <c r="B362" s="83" t="s">
        <v>24</v>
      </c>
      <c r="C362" s="83" t="s">
        <v>469</v>
      </c>
      <c r="D362" s="83" t="s">
        <v>229</v>
      </c>
      <c r="E362" s="83" t="s">
        <v>396</v>
      </c>
      <c r="F362" s="83"/>
      <c r="G362" s="151">
        <f t="shared" si="50"/>
        <v>0</v>
      </c>
      <c r="H362" s="151">
        <f t="shared" si="50"/>
        <v>6477.74</v>
      </c>
      <c r="I362" s="175">
        <f t="shared" si="50"/>
        <v>6477.74</v>
      </c>
      <c r="J362" s="46"/>
      <c r="K362" s="46"/>
    </row>
    <row r="363" spans="1:12" s="52" customFormat="1" ht="60" customHeight="1">
      <c r="A363" s="86" t="s">
        <v>397</v>
      </c>
      <c r="B363" s="83" t="s">
        <v>24</v>
      </c>
      <c r="C363" s="83" t="s">
        <v>469</v>
      </c>
      <c r="D363" s="83" t="s">
        <v>229</v>
      </c>
      <c r="E363" s="83" t="s">
        <v>398</v>
      </c>
      <c r="F363" s="83"/>
      <c r="G363" s="151">
        <f t="shared" si="50"/>
        <v>0</v>
      </c>
      <c r="H363" s="151">
        <f t="shared" si="50"/>
        <v>6477.74</v>
      </c>
      <c r="I363" s="175">
        <f t="shared" si="50"/>
        <v>6477.74</v>
      </c>
      <c r="J363" s="46"/>
      <c r="K363" s="46"/>
    </row>
    <row r="364" spans="1:12" s="52" customFormat="1" ht="38.25" customHeight="1">
      <c r="A364" s="86" t="s">
        <v>324</v>
      </c>
      <c r="B364" s="83" t="s">
        <v>24</v>
      </c>
      <c r="C364" s="83" t="s">
        <v>469</v>
      </c>
      <c r="D364" s="83" t="s">
        <v>229</v>
      </c>
      <c r="E364" s="83" t="s">
        <v>398</v>
      </c>
      <c r="F364" s="83" t="s">
        <v>325</v>
      </c>
      <c r="G364" s="151">
        <v>0</v>
      </c>
      <c r="H364" s="151">
        <v>6477.74</v>
      </c>
      <c r="I364" s="175">
        <v>6477.74</v>
      </c>
      <c r="J364" s="46"/>
      <c r="K364" s="46"/>
      <c r="L364" s="51"/>
    </row>
    <row r="365" spans="1:12" s="52" customFormat="1" ht="18.75" customHeight="1">
      <c r="A365" s="162" t="s">
        <v>500</v>
      </c>
      <c r="B365" s="85" t="s">
        <v>24</v>
      </c>
      <c r="C365" s="85" t="s">
        <v>469</v>
      </c>
      <c r="D365" s="85" t="s">
        <v>232</v>
      </c>
      <c r="E365" s="85"/>
      <c r="F365" s="85"/>
      <c r="G365" s="182">
        <f>G366+G402+G407+G421</f>
        <v>377263942.09000003</v>
      </c>
      <c r="H365" s="182">
        <f>H366+H402+H407+H421</f>
        <v>437171234.30000001</v>
      </c>
      <c r="I365" s="186">
        <f>I366+I402+I407+I421</f>
        <v>408500924.30000001</v>
      </c>
      <c r="J365" s="46"/>
      <c r="K365" s="46"/>
    </row>
    <row r="366" spans="1:12" s="52" customFormat="1" ht="40.5" customHeight="1">
      <c r="A366" s="86" t="s">
        <v>471</v>
      </c>
      <c r="B366" s="83" t="s">
        <v>24</v>
      </c>
      <c r="C366" s="83" t="s">
        <v>469</v>
      </c>
      <c r="D366" s="83" t="s">
        <v>232</v>
      </c>
      <c r="E366" s="83" t="s">
        <v>472</v>
      </c>
      <c r="F366" s="83"/>
      <c r="G366" s="151">
        <f>G367</f>
        <v>376715382.09000003</v>
      </c>
      <c r="H366" s="151">
        <f>H367</f>
        <v>436873241.09000003</v>
      </c>
      <c r="I366" s="175">
        <f>I367</f>
        <v>408202931.09000003</v>
      </c>
      <c r="J366" s="46"/>
      <c r="K366" s="46"/>
    </row>
    <row r="367" spans="1:12" s="52" customFormat="1" ht="29.25" customHeight="1">
      <c r="A367" s="86" t="s">
        <v>473</v>
      </c>
      <c r="B367" s="83" t="s">
        <v>24</v>
      </c>
      <c r="C367" s="83" t="s">
        <v>469</v>
      </c>
      <c r="D367" s="83" t="s">
        <v>232</v>
      </c>
      <c r="E367" s="83" t="s">
        <v>474</v>
      </c>
      <c r="F367" s="83"/>
      <c r="G367" s="151">
        <f>G368+G371+G376+G396+G399+G393</f>
        <v>376715382.09000003</v>
      </c>
      <c r="H367" s="151">
        <f>H368+H371+H376+H396+H399+H393</f>
        <v>436873241.09000003</v>
      </c>
      <c r="I367" s="175">
        <f>I368+I371+I376+I396+I399+I393</f>
        <v>408202931.09000003</v>
      </c>
      <c r="J367" s="46"/>
      <c r="K367" s="46"/>
    </row>
    <row r="368" spans="1:12" s="52" customFormat="1" ht="23.25" customHeight="1">
      <c r="A368" s="164" t="s">
        <v>502</v>
      </c>
      <c r="B368" s="83" t="s">
        <v>24</v>
      </c>
      <c r="C368" s="83" t="s">
        <v>469</v>
      </c>
      <c r="D368" s="83" t="s">
        <v>232</v>
      </c>
      <c r="E368" s="83" t="s">
        <v>503</v>
      </c>
      <c r="F368" s="83"/>
      <c r="G368" s="151">
        <f t="shared" ref="G368:I369" si="51">G369</f>
        <v>306013829</v>
      </c>
      <c r="H368" s="151">
        <f t="shared" si="51"/>
        <v>352196682</v>
      </c>
      <c r="I368" s="175">
        <f t="shared" si="51"/>
        <v>351995481</v>
      </c>
      <c r="J368" s="46"/>
      <c r="K368" s="46"/>
    </row>
    <row r="369" spans="1:11" s="52" customFormat="1" ht="111" customHeight="1">
      <c r="A369" s="168" t="s">
        <v>504</v>
      </c>
      <c r="B369" s="83" t="s">
        <v>24</v>
      </c>
      <c r="C369" s="83" t="s">
        <v>469</v>
      </c>
      <c r="D369" s="83" t="s">
        <v>232</v>
      </c>
      <c r="E369" s="83" t="s">
        <v>505</v>
      </c>
      <c r="F369" s="83"/>
      <c r="G369" s="151">
        <f t="shared" si="51"/>
        <v>306013829</v>
      </c>
      <c r="H369" s="151">
        <f t="shared" si="51"/>
        <v>352196682</v>
      </c>
      <c r="I369" s="175">
        <f t="shared" si="51"/>
        <v>351995481</v>
      </c>
      <c r="J369" s="46"/>
      <c r="K369" s="46"/>
    </row>
    <row r="370" spans="1:11" s="52" customFormat="1" ht="36.75" customHeight="1">
      <c r="A370" s="86" t="s">
        <v>324</v>
      </c>
      <c r="B370" s="83" t="s">
        <v>24</v>
      </c>
      <c r="C370" s="83" t="s">
        <v>469</v>
      </c>
      <c r="D370" s="83" t="s">
        <v>232</v>
      </c>
      <c r="E370" s="83" t="s">
        <v>505</v>
      </c>
      <c r="F370" s="83" t="s">
        <v>325</v>
      </c>
      <c r="G370" s="82">
        <v>306013829</v>
      </c>
      <c r="H370" s="82">
        <v>352196682</v>
      </c>
      <c r="I370" s="160">
        <v>351995481</v>
      </c>
      <c r="J370" s="46"/>
      <c r="K370" s="46"/>
    </row>
    <row r="371" spans="1:11" s="52" customFormat="1" ht="44.25" customHeight="1">
      <c r="A371" s="86" t="s">
        <v>479</v>
      </c>
      <c r="B371" s="83" t="s">
        <v>24</v>
      </c>
      <c r="C371" s="83" t="s">
        <v>469</v>
      </c>
      <c r="D371" s="83" t="s">
        <v>232</v>
      </c>
      <c r="E371" s="83" t="s">
        <v>480</v>
      </c>
      <c r="F371" s="83"/>
      <c r="G371" s="151">
        <f>G372+G374</f>
        <v>4640433</v>
      </c>
      <c r="H371" s="151">
        <f>H372+H374</f>
        <v>4145520</v>
      </c>
      <c r="I371" s="175">
        <f>I372+I374</f>
        <v>4145520</v>
      </c>
      <c r="J371" s="46"/>
      <c r="K371" s="46"/>
    </row>
    <row r="372" spans="1:11" s="52" customFormat="1" ht="36" customHeight="1">
      <c r="A372" s="86" t="s">
        <v>481</v>
      </c>
      <c r="B372" s="83" t="s">
        <v>24</v>
      </c>
      <c r="C372" s="83" t="s">
        <v>469</v>
      </c>
      <c r="D372" s="83" t="s">
        <v>232</v>
      </c>
      <c r="E372" s="83" t="s">
        <v>482</v>
      </c>
      <c r="F372" s="83"/>
      <c r="G372" s="151">
        <f>G373</f>
        <v>494913</v>
      </c>
      <c r="H372" s="151">
        <f>H373</f>
        <v>0</v>
      </c>
      <c r="I372" s="175">
        <f>I373</f>
        <v>0</v>
      </c>
      <c r="J372" s="46"/>
      <c r="K372" s="46"/>
    </row>
    <row r="373" spans="1:11" s="52" customFormat="1" ht="36" customHeight="1">
      <c r="A373" s="86" t="s">
        <v>324</v>
      </c>
      <c r="B373" s="83" t="s">
        <v>24</v>
      </c>
      <c r="C373" s="83" t="s">
        <v>469</v>
      </c>
      <c r="D373" s="83" t="s">
        <v>232</v>
      </c>
      <c r="E373" s="83" t="s">
        <v>482</v>
      </c>
      <c r="F373" s="83" t="s">
        <v>325</v>
      </c>
      <c r="G373" s="151">
        <v>494913</v>
      </c>
      <c r="H373" s="151">
        <v>0</v>
      </c>
      <c r="I373" s="175">
        <v>0</v>
      </c>
      <c r="J373" s="46"/>
      <c r="K373" s="46"/>
    </row>
    <row r="374" spans="1:11" s="56" customFormat="1" ht="36" customHeight="1">
      <c r="A374" s="86" t="s">
        <v>483</v>
      </c>
      <c r="B374" s="83" t="s">
        <v>24</v>
      </c>
      <c r="C374" s="83" t="s">
        <v>469</v>
      </c>
      <c r="D374" s="83" t="s">
        <v>232</v>
      </c>
      <c r="E374" s="83" t="s">
        <v>484</v>
      </c>
      <c r="F374" s="83"/>
      <c r="G374" s="151">
        <f>G375</f>
        <v>4145520</v>
      </c>
      <c r="H374" s="151">
        <f>H375</f>
        <v>4145520</v>
      </c>
      <c r="I374" s="175">
        <f>I375</f>
        <v>4145520</v>
      </c>
      <c r="J374" s="46"/>
      <c r="K374" s="46"/>
    </row>
    <row r="375" spans="1:11" s="56" customFormat="1" ht="44.25" customHeight="1">
      <c r="A375" s="86" t="s">
        <v>324</v>
      </c>
      <c r="B375" s="83" t="s">
        <v>24</v>
      </c>
      <c r="C375" s="83" t="s">
        <v>469</v>
      </c>
      <c r="D375" s="83" t="s">
        <v>232</v>
      </c>
      <c r="E375" s="83" t="s">
        <v>484</v>
      </c>
      <c r="F375" s="83" t="s">
        <v>325</v>
      </c>
      <c r="G375" s="151">
        <v>4145520</v>
      </c>
      <c r="H375" s="151">
        <v>4145520</v>
      </c>
      <c r="I375" s="175">
        <v>4145520</v>
      </c>
      <c r="J375" s="46"/>
      <c r="K375" s="46"/>
    </row>
    <row r="376" spans="1:11" s="56" customFormat="1" ht="37.5">
      <c r="A376" s="86" t="s">
        <v>506</v>
      </c>
      <c r="B376" s="83" t="s">
        <v>24</v>
      </c>
      <c r="C376" s="83" t="s">
        <v>469</v>
      </c>
      <c r="D376" s="83" t="s">
        <v>232</v>
      </c>
      <c r="E376" s="83" t="s">
        <v>507</v>
      </c>
      <c r="F376" s="83"/>
      <c r="G376" s="151">
        <f>G377+G379+G381+G383+G385+G387+G389+G391</f>
        <v>64009879.090000004</v>
      </c>
      <c r="H376" s="151">
        <f>H377+H379+H381+H383+H385+H387+H389+H391</f>
        <v>49915936.090000004</v>
      </c>
      <c r="I376" s="175">
        <f>I377+I379+I381+I383+I385+I387+I389+I391</f>
        <v>49915936.090000004</v>
      </c>
      <c r="J376" s="46"/>
      <c r="K376" s="46"/>
    </row>
    <row r="377" spans="1:11" s="56" customFormat="1" ht="72" customHeight="1">
      <c r="A377" s="86" t="s">
        <v>508</v>
      </c>
      <c r="B377" s="83" t="s">
        <v>24</v>
      </c>
      <c r="C377" s="83" t="s">
        <v>469</v>
      </c>
      <c r="D377" s="83" t="s">
        <v>232</v>
      </c>
      <c r="E377" s="83" t="s">
        <v>509</v>
      </c>
      <c r="F377" s="83"/>
      <c r="G377" s="151">
        <f>G378</f>
        <v>1918867</v>
      </c>
      <c r="H377" s="151">
        <f>H378</f>
        <v>0</v>
      </c>
      <c r="I377" s="175">
        <f>I378</f>
        <v>0</v>
      </c>
      <c r="J377" s="46"/>
      <c r="K377" s="46"/>
    </row>
    <row r="378" spans="1:11" s="56" customFormat="1" ht="37.5">
      <c r="A378" s="86" t="s">
        <v>324</v>
      </c>
      <c r="B378" s="83" t="s">
        <v>24</v>
      </c>
      <c r="C378" s="83" t="s">
        <v>469</v>
      </c>
      <c r="D378" s="83" t="s">
        <v>232</v>
      </c>
      <c r="E378" s="83" t="s">
        <v>509</v>
      </c>
      <c r="F378" s="83" t="s">
        <v>325</v>
      </c>
      <c r="G378" s="151">
        <v>1918867</v>
      </c>
      <c r="H378" s="151">
        <v>0</v>
      </c>
      <c r="I378" s="175">
        <v>0</v>
      </c>
      <c r="J378" s="46"/>
      <c r="K378" s="46"/>
    </row>
    <row r="379" spans="1:11" s="56" customFormat="1" ht="82.5" customHeight="1">
      <c r="A379" s="86" t="s">
        <v>510</v>
      </c>
      <c r="B379" s="83" t="s">
        <v>24</v>
      </c>
      <c r="C379" s="83" t="s">
        <v>469</v>
      </c>
      <c r="D379" s="83" t="s">
        <v>232</v>
      </c>
      <c r="E379" s="83" t="s">
        <v>511</v>
      </c>
      <c r="F379" s="83"/>
      <c r="G379" s="151">
        <f>G380</f>
        <v>706809</v>
      </c>
      <c r="H379" s="151">
        <f>H380</f>
        <v>0</v>
      </c>
      <c r="I379" s="175">
        <f>I380</f>
        <v>0</v>
      </c>
      <c r="J379" s="46"/>
      <c r="K379" s="46"/>
    </row>
    <row r="380" spans="1:11" s="56" customFormat="1" ht="39" customHeight="1">
      <c r="A380" s="86" t="s">
        <v>324</v>
      </c>
      <c r="B380" s="83" t="s">
        <v>24</v>
      </c>
      <c r="C380" s="83" t="s">
        <v>469</v>
      </c>
      <c r="D380" s="83" t="s">
        <v>232</v>
      </c>
      <c r="E380" s="83" t="s">
        <v>511</v>
      </c>
      <c r="F380" s="83" t="s">
        <v>325</v>
      </c>
      <c r="G380" s="151">
        <v>706809</v>
      </c>
      <c r="H380" s="151">
        <v>0</v>
      </c>
      <c r="I380" s="175">
        <v>0</v>
      </c>
      <c r="J380" s="46"/>
      <c r="K380" s="46"/>
    </row>
    <row r="381" spans="1:11" s="56" customFormat="1" ht="36.75" customHeight="1">
      <c r="A381" s="86" t="s">
        <v>388</v>
      </c>
      <c r="B381" s="83" t="s">
        <v>24</v>
      </c>
      <c r="C381" s="83" t="s">
        <v>469</v>
      </c>
      <c r="D381" s="83" t="s">
        <v>232</v>
      </c>
      <c r="E381" s="83" t="s">
        <v>512</v>
      </c>
      <c r="F381" s="83"/>
      <c r="G381" s="151">
        <f>G382</f>
        <v>39594158.090000004</v>
      </c>
      <c r="H381" s="151">
        <f>H382</f>
        <v>39594158.090000004</v>
      </c>
      <c r="I381" s="175">
        <f>I382</f>
        <v>39594158.090000004</v>
      </c>
      <c r="J381" s="46"/>
      <c r="K381" s="46"/>
    </row>
    <row r="382" spans="1:11" s="56" customFormat="1" ht="43.5" customHeight="1">
      <c r="A382" s="86" t="s">
        <v>324</v>
      </c>
      <c r="B382" s="83" t="s">
        <v>24</v>
      </c>
      <c r="C382" s="83" t="s">
        <v>469</v>
      </c>
      <c r="D382" s="83" t="s">
        <v>232</v>
      </c>
      <c r="E382" s="83" t="s">
        <v>512</v>
      </c>
      <c r="F382" s="83" t="s">
        <v>325</v>
      </c>
      <c r="G382" s="151">
        <v>39594158.090000004</v>
      </c>
      <c r="H382" s="151">
        <v>39594158.090000004</v>
      </c>
      <c r="I382" s="175">
        <v>39594158.090000004</v>
      </c>
      <c r="J382" s="46"/>
      <c r="K382" s="46"/>
    </row>
    <row r="383" spans="1:11" s="56" customFormat="1" ht="39.75" customHeight="1">
      <c r="A383" s="86" t="s">
        <v>513</v>
      </c>
      <c r="B383" s="83" t="s">
        <v>24</v>
      </c>
      <c r="C383" s="83" t="s">
        <v>469</v>
      </c>
      <c r="D383" s="83" t="s">
        <v>232</v>
      </c>
      <c r="E383" s="83" t="s">
        <v>514</v>
      </c>
      <c r="F383" s="83"/>
      <c r="G383" s="151">
        <f>G384</f>
        <v>2641200</v>
      </c>
      <c r="H383" s="151">
        <f>H384</f>
        <v>2641200</v>
      </c>
      <c r="I383" s="175">
        <f>I384</f>
        <v>2641200</v>
      </c>
      <c r="J383" s="46"/>
      <c r="K383" s="46"/>
    </row>
    <row r="384" spans="1:11" s="56" customFormat="1" ht="47.25" customHeight="1">
      <c r="A384" s="86" t="s">
        <v>324</v>
      </c>
      <c r="B384" s="83" t="s">
        <v>24</v>
      </c>
      <c r="C384" s="83" t="s">
        <v>469</v>
      </c>
      <c r="D384" s="83" t="s">
        <v>232</v>
      </c>
      <c r="E384" s="83" t="s">
        <v>514</v>
      </c>
      <c r="F384" s="83" t="s">
        <v>325</v>
      </c>
      <c r="G384" s="151">
        <v>2641200</v>
      </c>
      <c r="H384" s="151">
        <v>2641200</v>
      </c>
      <c r="I384" s="175">
        <v>2641200</v>
      </c>
      <c r="J384" s="46"/>
      <c r="K384" s="46"/>
    </row>
    <row r="385" spans="1:11" s="56" customFormat="1" ht="31.5" customHeight="1">
      <c r="A385" s="86" t="s">
        <v>414</v>
      </c>
      <c r="B385" s="83" t="s">
        <v>24</v>
      </c>
      <c r="C385" s="83" t="s">
        <v>469</v>
      </c>
      <c r="D385" s="83" t="s">
        <v>232</v>
      </c>
      <c r="E385" s="83" t="s">
        <v>515</v>
      </c>
      <c r="F385" s="83"/>
      <c r="G385" s="151">
        <f>G386</f>
        <v>6880959</v>
      </c>
      <c r="H385" s="151">
        <f>H386</f>
        <v>0</v>
      </c>
      <c r="I385" s="175">
        <f>I386</f>
        <v>0</v>
      </c>
      <c r="J385" s="46"/>
      <c r="K385" s="46"/>
    </row>
    <row r="386" spans="1:11" s="56" customFormat="1" ht="39" customHeight="1">
      <c r="A386" s="86" t="s">
        <v>324</v>
      </c>
      <c r="B386" s="83" t="s">
        <v>24</v>
      </c>
      <c r="C386" s="83" t="s">
        <v>469</v>
      </c>
      <c r="D386" s="83" t="s">
        <v>232</v>
      </c>
      <c r="E386" s="83" t="s">
        <v>515</v>
      </c>
      <c r="F386" s="83" t="s">
        <v>325</v>
      </c>
      <c r="G386" s="151">
        <v>6880959</v>
      </c>
      <c r="H386" s="151">
        <v>0</v>
      </c>
      <c r="I386" s="175">
        <v>0</v>
      </c>
      <c r="J386" s="46">
        <f>G386+G391</f>
        <v>11468267</v>
      </c>
      <c r="K386" s="46"/>
    </row>
    <row r="387" spans="1:11" s="56" customFormat="1" ht="62.25" customHeight="1">
      <c r="A387" s="86" t="s">
        <v>516</v>
      </c>
      <c r="B387" s="83" t="s">
        <v>24</v>
      </c>
      <c r="C387" s="83" t="s">
        <v>469</v>
      </c>
      <c r="D387" s="83" t="s">
        <v>232</v>
      </c>
      <c r="E387" s="83" t="s">
        <v>517</v>
      </c>
      <c r="F387" s="83"/>
      <c r="G387" s="151">
        <f>G388</f>
        <v>2953456</v>
      </c>
      <c r="H387" s="151">
        <f>H388</f>
        <v>2953456</v>
      </c>
      <c r="I387" s="175">
        <f>I388</f>
        <v>2953456</v>
      </c>
      <c r="J387" s="46"/>
      <c r="K387" s="46"/>
    </row>
    <row r="388" spans="1:11" s="56" customFormat="1" ht="41.25" customHeight="1">
      <c r="A388" s="86" t="s">
        <v>324</v>
      </c>
      <c r="B388" s="83" t="s">
        <v>24</v>
      </c>
      <c r="C388" s="83" t="s">
        <v>469</v>
      </c>
      <c r="D388" s="83" t="s">
        <v>232</v>
      </c>
      <c r="E388" s="83" t="s">
        <v>517</v>
      </c>
      <c r="F388" s="83" t="s">
        <v>325</v>
      </c>
      <c r="G388" s="151">
        <v>2953456</v>
      </c>
      <c r="H388" s="151">
        <v>2953456</v>
      </c>
      <c r="I388" s="175">
        <v>2953456</v>
      </c>
      <c r="J388" s="46"/>
      <c r="K388" s="46"/>
    </row>
    <row r="389" spans="1:11" s="56" customFormat="1" ht="75.75" customHeight="1">
      <c r="A389" s="86" t="s">
        <v>518</v>
      </c>
      <c r="B389" s="83" t="s">
        <v>24</v>
      </c>
      <c r="C389" s="83" t="s">
        <v>469</v>
      </c>
      <c r="D389" s="83" t="s">
        <v>232</v>
      </c>
      <c r="E389" s="83" t="s">
        <v>519</v>
      </c>
      <c r="F389" s="83"/>
      <c r="G389" s="151">
        <f>G390</f>
        <v>4727122</v>
      </c>
      <c r="H389" s="151">
        <f>H390</f>
        <v>4727122</v>
      </c>
      <c r="I389" s="175">
        <f>I390</f>
        <v>4727122</v>
      </c>
      <c r="J389" s="46"/>
      <c r="K389" s="46"/>
    </row>
    <row r="390" spans="1:11" s="56" customFormat="1" ht="46.5" customHeight="1">
      <c r="A390" s="86" t="s">
        <v>324</v>
      </c>
      <c r="B390" s="83" t="s">
        <v>24</v>
      </c>
      <c r="C390" s="83" t="s">
        <v>469</v>
      </c>
      <c r="D390" s="83" t="s">
        <v>232</v>
      </c>
      <c r="E390" s="83" t="s">
        <v>519</v>
      </c>
      <c r="F390" s="83" t="s">
        <v>325</v>
      </c>
      <c r="G390" s="151">
        <v>4727122</v>
      </c>
      <c r="H390" s="151">
        <v>4727122</v>
      </c>
      <c r="I390" s="175">
        <v>4727122</v>
      </c>
      <c r="J390" s="46"/>
      <c r="K390" s="46"/>
    </row>
    <row r="391" spans="1:11" s="56" customFormat="1" ht="27.75" customHeight="1">
      <c r="A391" s="86" t="s">
        <v>490</v>
      </c>
      <c r="B391" s="83" t="s">
        <v>24</v>
      </c>
      <c r="C391" s="83" t="s">
        <v>469</v>
      </c>
      <c r="D391" s="83" t="s">
        <v>232</v>
      </c>
      <c r="E391" s="83" t="s">
        <v>520</v>
      </c>
      <c r="F391" s="83"/>
      <c r="G391" s="151">
        <f>G392</f>
        <v>4587308</v>
      </c>
      <c r="H391" s="151">
        <f>H392</f>
        <v>0</v>
      </c>
      <c r="I391" s="175">
        <f>I392</f>
        <v>0</v>
      </c>
      <c r="J391" s="46"/>
      <c r="K391" s="46"/>
    </row>
    <row r="392" spans="1:11" s="56" customFormat="1" ht="38.25" customHeight="1">
      <c r="A392" s="86" t="s">
        <v>324</v>
      </c>
      <c r="B392" s="83" t="s">
        <v>24</v>
      </c>
      <c r="C392" s="83" t="s">
        <v>469</v>
      </c>
      <c r="D392" s="83" t="s">
        <v>232</v>
      </c>
      <c r="E392" s="83" t="s">
        <v>520</v>
      </c>
      <c r="F392" s="83" t="s">
        <v>325</v>
      </c>
      <c r="G392" s="151">
        <v>4587308</v>
      </c>
      <c r="H392" s="151">
        <v>0</v>
      </c>
      <c r="I392" s="175">
        <v>0</v>
      </c>
      <c r="J392" s="46"/>
      <c r="K392" s="46"/>
    </row>
    <row r="393" spans="1:11" s="56" customFormat="1" ht="69" customHeight="1">
      <c r="A393" s="86" t="s">
        <v>800</v>
      </c>
      <c r="B393" s="83" t="s">
        <v>24</v>
      </c>
      <c r="C393" s="83" t="s">
        <v>469</v>
      </c>
      <c r="D393" s="83" t="s">
        <v>232</v>
      </c>
      <c r="E393" s="83" t="s">
        <v>801</v>
      </c>
      <c r="F393" s="83"/>
      <c r="G393" s="151">
        <f t="shared" ref="G393:I394" si="52">G394</f>
        <v>2051241</v>
      </c>
      <c r="H393" s="151">
        <f t="shared" si="52"/>
        <v>2145994</v>
      </c>
      <c r="I393" s="175">
        <f t="shared" si="52"/>
        <v>2145994</v>
      </c>
      <c r="J393" s="46"/>
      <c r="K393" s="46"/>
    </row>
    <row r="394" spans="1:11" s="56" customFormat="1" ht="60.75" customHeight="1">
      <c r="A394" s="86" t="s">
        <v>802</v>
      </c>
      <c r="B394" s="83" t="s">
        <v>24</v>
      </c>
      <c r="C394" s="83" t="s">
        <v>469</v>
      </c>
      <c r="D394" s="83" t="s">
        <v>232</v>
      </c>
      <c r="E394" s="83" t="s">
        <v>803</v>
      </c>
      <c r="F394" s="83"/>
      <c r="G394" s="151">
        <f t="shared" si="52"/>
        <v>2051241</v>
      </c>
      <c r="H394" s="151">
        <f t="shared" si="52"/>
        <v>2145994</v>
      </c>
      <c r="I394" s="175">
        <f t="shared" si="52"/>
        <v>2145994</v>
      </c>
      <c r="J394" s="46"/>
      <c r="K394" s="46"/>
    </row>
    <row r="395" spans="1:11" s="56" customFormat="1" ht="45" customHeight="1">
      <c r="A395" s="86" t="s">
        <v>324</v>
      </c>
      <c r="B395" s="83" t="s">
        <v>24</v>
      </c>
      <c r="C395" s="83" t="s">
        <v>469</v>
      </c>
      <c r="D395" s="83" t="s">
        <v>232</v>
      </c>
      <c r="E395" s="83" t="s">
        <v>803</v>
      </c>
      <c r="F395" s="83" t="s">
        <v>325</v>
      </c>
      <c r="G395" s="151">
        <v>2051241</v>
      </c>
      <c r="H395" s="151">
        <v>2145994</v>
      </c>
      <c r="I395" s="175">
        <v>2145994</v>
      </c>
      <c r="J395" s="46"/>
      <c r="K395" s="46"/>
    </row>
    <row r="396" spans="1:11" s="56" customFormat="1" ht="27.75" customHeight="1">
      <c r="A396" s="86" t="s">
        <v>521</v>
      </c>
      <c r="B396" s="83" t="s">
        <v>24</v>
      </c>
      <c r="C396" s="83" t="s">
        <v>469</v>
      </c>
      <c r="D396" s="83" t="s">
        <v>232</v>
      </c>
      <c r="E396" s="83" t="s">
        <v>522</v>
      </c>
      <c r="F396" s="83"/>
      <c r="G396" s="151">
        <f t="shared" ref="G396:I397" si="53">G397</f>
        <v>0</v>
      </c>
      <c r="H396" s="151">
        <f t="shared" si="53"/>
        <v>10337255</v>
      </c>
      <c r="I396" s="175">
        <f t="shared" si="53"/>
        <v>0</v>
      </c>
      <c r="J396" s="46"/>
      <c r="K396" s="46"/>
    </row>
    <row r="397" spans="1:11" s="56" customFormat="1" ht="75">
      <c r="A397" s="86" t="s">
        <v>747</v>
      </c>
      <c r="B397" s="83" t="s">
        <v>24</v>
      </c>
      <c r="C397" s="83" t="s">
        <v>469</v>
      </c>
      <c r="D397" s="83" t="s">
        <v>232</v>
      </c>
      <c r="E397" s="83" t="s">
        <v>523</v>
      </c>
      <c r="F397" s="83"/>
      <c r="G397" s="151">
        <f t="shared" si="53"/>
        <v>0</v>
      </c>
      <c r="H397" s="151">
        <f t="shared" si="53"/>
        <v>10337255</v>
      </c>
      <c r="I397" s="175">
        <f t="shared" si="53"/>
        <v>0</v>
      </c>
      <c r="J397" s="46"/>
      <c r="K397" s="46"/>
    </row>
    <row r="398" spans="1:11" s="56" customFormat="1" ht="38.25" customHeight="1">
      <c r="A398" s="86" t="s">
        <v>324</v>
      </c>
      <c r="B398" s="83" t="s">
        <v>24</v>
      </c>
      <c r="C398" s="83" t="s">
        <v>469</v>
      </c>
      <c r="D398" s="83" t="s">
        <v>232</v>
      </c>
      <c r="E398" s="83" t="s">
        <v>523</v>
      </c>
      <c r="F398" s="83" t="s">
        <v>325</v>
      </c>
      <c r="G398" s="151">
        <v>0</v>
      </c>
      <c r="H398" s="151">
        <v>10337255</v>
      </c>
      <c r="I398" s="175"/>
      <c r="J398" s="46"/>
      <c r="K398" s="46"/>
    </row>
    <row r="399" spans="1:11" s="56" customFormat="1" ht="28.5" customHeight="1">
      <c r="A399" s="86" t="s">
        <v>527</v>
      </c>
      <c r="B399" s="83" t="s">
        <v>24</v>
      </c>
      <c r="C399" s="83" t="s">
        <v>469</v>
      </c>
      <c r="D399" s="83" t="s">
        <v>232</v>
      </c>
      <c r="E399" s="83" t="s">
        <v>528</v>
      </c>
      <c r="F399" s="83"/>
      <c r="G399" s="151">
        <f t="shared" ref="G399:I400" si="54">G400</f>
        <v>0</v>
      </c>
      <c r="H399" s="151">
        <f t="shared" si="54"/>
        <v>18131854</v>
      </c>
      <c r="I399" s="175">
        <f t="shared" si="54"/>
        <v>0</v>
      </c>
      <c r="J399" s="46"/>
      <c r="K399" s="46"/>
    </row>
    <row r="400" spans="1:11" s="56" customFormat="1" ht="37.5">
      <c r="A400" s="86" t="s">
        <v>748</v>
      </c>
      <c r="B400" s="83" t="s">
        <v>24</v>
      </c>
      <c r="C400" s="83" t="s">
        <v>469</v>
      </c>
      <c r="D400" s="83" t="s">
        <v>232</v>
      </c>
      <c r="E400" s="83" t="s">
        <v>529</v>
      </c>
      <c r="F400" s="83"/>
      <c r="G400" s="151">
        <f t="shared" si="54"/>
        <v>0</v>
      </c>
      <c r="H400" s="151">
        <f t="shared" si="54"/>
        <v>18131854</v>
      </c>
      <c r="I400" s="175">
        <f t="shared" si="54"/>
        <v>0</v>
      </c>
      <c r="J400" s="46"/>
      <c r="K400" s="46"/>
    </row>
    <row r="401" spans="1:11" s="56" customFormat="1" ht="41.65" customHeight="1">
      <c r="A401" s="86" t="s">
        <v>324</v>
      </c>
      <c r="B401" s="83" t="s">
        <v>24</v>
      </c>
      <c r="C401" s="83" t="s">
        <v>469</v>
      </c>
      <c r="D401" s="83" t="s">
        <v>232</v>
      </c>
      <c r="E401" s="83" t="s">
        <v>529</v>
      </c>
      <c r="F401" s="83" t="s">
        <v>325</v>
      </c>
      <c r="G401" s="151">
        <v>0</v>
      </c>
      <c r="H401" s="151">
        <v>18131854</v>
      </c>
      <c r="I401" s="175"/>
      <c r="J401" s="46"/>
      <c r="K401" s="46"/>
    </row>
    <row r="402" spans="1:11" s="56" customFormat="1" ht="46.5" customHeight="1">
      <c r="A402" s="86" t="s">
        <v>492</v>
      </c>
      <c r="B402" s="83" t="s">
        <v>24</v>
      </c>
      <c r="C402" s="83" t="s">
        <v>469</v>
      </c>
      <c r="D402" s="83" t="s">
        <v>232</v>
      </c>
      <c r="E402" s="83" t="s">
        <v>493</v>
      </c>
      <c r="F402" s="83"/>
      <c r="G402" s="151">
        <f t="shared" ref="G402:I405" si="55">G403</f>
        <v>40000</v>
      </c>
      <c r="H402" s="151">
        <f t="shared" si="55"/>
        <v>40000</v>
      </c>
      <c r="I402" s="175">
        <f t="shared" si="55"/>
        <v>40000</v>
      </c>
      <c r="J402" s="46"/>
      <c r="K402" s="46"/>
    </row>
    <row r="403" spans="1:11" s="56" customFormat="1" ht="45.75" customHeight="1">
      <c r="A403" s="86" t="s">
        <v>494</v>
      </c>
      <c r="B403" s="83" t="s">
        <v>24</v>
      </c>
      <c r="C403" s="83" t="s">
        <v>469</v>
      </c>
      <c r="D403" s="83" t="s">
        <v>232</v>
      </c>
      <c r="E403" s="83" t="s">
        <v>495</v>
      </c>
      <c r="F403" s="83"/>
      <c r="G403" s="151">
        <f t="shared" si="55"/>
        <v>40000</v>
      </c>
      <c r="H403" s="151">
        <f t="shared" si="55"/>
        <v>40000</v>
      </c>
      <c r="I403" s="175">
        <f t="shared" si="55"/>
        <v>40000</v>
      </c>
      <c r="J403" s="46"/>
      <c r="K403" s="46"/>
    </row>
    <row r="404" spans="1:11" s="56" customFormat="1" ht="37.5" customHeight="1">
      <c r="A404" s="86" t="s">
        <v>496</v>
      </c>
      <c r="B404" s="83" t="s">
        <v>24</v>
      </c>
      <c r="C404" s="83" t="s">
        <v>469</v>
      </c>
      <c r="D404" s="83" t="s">
        <v>232</v>
      </c>
      <c r="E404" s="83" t="s">
        <v>497</v>
      </c>
      <c r="F404" s="83"/>
      <c r="G404" s="151">
        <f t="shared" si="55"/>
        <v>40000</v>
      </c>
      <c r="H404" s="151">
        <f t="shared" si="55"/>
        <v>40000</v>
      </c>
      <c r="I404" s="175">
        <f t="shared" si="55"/>
        <v>40000</v>
      </c>
      <c r="J404" s="46"/>
      <c r="K404" s="46"/>
    </row>
    <row r="405" spans="1:11" s="56" customFormat="1" ht="18.75" customHeight="1">
      <c r="A405" s="86" t="s">
        <v>498</v>
      </c>
      <c r="B405" s="83" t="s">
        <v>24</v>
      </c>
      <c r="C405" s="83" t="s">
        <v>469</v>
      </c>
      <c r="D405" s="83" t="s">
        <v>232</v>
      </c>
      <c r="E405" s="83" t="s">
        <v>499</v>
      </c>
      <c r="F405" s="83"/>
      <c r="G405" s="151">
        <f t="shared" si="55"/>
        <v>40000</v>
      </c>
      <c r="H405" s="151">
        <f t="shared" si="55"/>
        <v>40000</v>
      </c>
      <c r="I405" s="175">
        <f t="shared" si="55"/>
        <v>40000</v>
      </c>
      <c r="J405" s="46"/>
      <c r="K405" s="46"/>
    </row>
    <row r="406" spans="1:11" s="56" customFormat="1" ht="38.25" customHeight="1">
      <c r="A406" s="86" t="s">
        <v>324</v>
      </c>
      <c r="B406" s="83" t="s">
        <v>24</v>
      </c>
      <c r="C406" s="83" t="s">
        <v>469</v>
      </c>
      <c r="D406" s="83" t="s">
        <v>232</v>
      </c>
      <c r="E406" s="83" t="s">
        <v>499</v>
      </c>
      <c r="F406" s="83" t="s">
        <v>325</v>
      </c>
      <c r="G406" s="151">
        <v>40000</v>
      </c>
      <c r="H406" s="151">
        <v>40000</v>
      </c>
      <c r="I406" s="175">
        <v>40000</v>
      </c>
      <c r="J406" s="46"/>
      <c r="K406" s="46"/>
    </row>
    <row r="407" spans="1:11" s="56" customFormat="1" ht="44.25" customHeight="1">
      <c r="A407" s="86" t="s">
        <v>276</v>
      </c>
      <c r="B407" s="83" t="s">
        <v>24</v>
      </c>
      <c r="C407" s="83" t="s">
        <v>469</v>
      </c>
      <c r="D407" s="83" t="s">
        <v>232</v>
      </c>
      <c r="E407" s="83" t="s">
        <v>277</v>
      </c>
      <c r="F407" s="83"/>
      <c r="G407" s="151">
        <f>G408</f>
        <v>358560</v>
      </c>
      <c r="H407" s="151">
        <f>H408</f>
        <v>238560</v>
      </c>
      <c r="I407" s="175">
        <f>I408</f>
        <v>238560</v>
      </c>
      <c r="J407" s="46"/>
      <c r="K407" s="46"/>
    </row>
    <row r="408" spans="1:11" s="56" customFormat="1" ht="47.25" customHeight="1">
      <c r="A408" s="169" t="s">
        <v>532</v>
      </c>
      <c r="B408" s="83" t="s">
        <v>24</v>
      </c>
      <c r="C408" s="83" t="s">
        <v>469</v>
      </c>
      <c r="D408" s="83" t="s">
        <v>232</v>
      </c>
      <c r="E408" s="83" t="s">
        <v>533</v>
      </c>
      <c r="F408" s="83"/>
      <c r="G408" s="151">
        <f>G409+G412+G415+G418</f>
        <v>358560</v>
      </c>
      <c r="H408" s="151">
        <f>H409+H412+H415+H418</f>
        <v>238560</v>
      </c>
      <c r="I408" s="175">
        <f>I409+I412+I415+I418</f>
        <v>238560</v>
      </c>
      <c r="J408" s="46"/>
      <c r="K408" s="46"/>
    </row>
    <row r="409" spans="1:11" s="56" customFormat="1" ht="45" customHeight="1">
      <c r="A409" s="86" t="s">
        <v>538</v>
      </c>
      <c r="B409" s="83" t="s">
        <v>24</v>
      </c>
      <c r="C409" s="83" t="s">
        <v>469</v>
      </c>
      <c r="D409" s="83" t="s">
        <v>232</v>
      </c>
      <c r="E409" s="83" t="s">
        <v>539</v>
      </c>
      <c r="F409" s="83"/>
      <c r="G409" s="151">
        <f t="shared" ref="G409:I410" si="56">G410</f>
        <v>20000</v>
      </c>
      <c r="H409" s="151">
        <f t="shared" si="56"/>
        <v>20000</v>
      </c>
      <c r="I409" s="175">
        <f t="shared" si="56"/>
        <v>20000</v>
      </c>
      <c r="J409" s="46"/>
      <c r="K409" s="46"/>
    </row>
    <row r="410" spans="1:11" s="56" customFormat="1" ht="37.5" customHeight="1">
      <c r="A410" s="86" t="s">
        <v>536</v>
      </c>
      <c r="B410" s="83" t="s">
        <v>24</v>
      </c>
      <c r="C410" s="83" t="s">
        <v>469</v>
      </c>
      <c r="D410" s="83" t="s">
        <v>232</v>
      </c>
      <c r="E410" s="83" t="s">
        <v>540</v>
      </c>
      <c r="F410" s="83"/>
      <c r="G410" s="151">
        <f t="shared" si="56"/>
        <v>20000</v>
      </c>
      <c r="H410" s="151">
        <f t="shared" si="56"/>
        <v>20000</v>
      </c>
      <c r="I410" s="175">
        <f t="shared" si="56"/>
        <v>20000</v>
      </c>
      <c r="J410" s="46"/>
      <c r="K410" s="46"/>
    </row>
    <row r="411" spans="1:11" s="56" customFormat="1" ht="37.5" customHeight="1">
      <c r="A411" s="86" t="s">
        <v>324</v>
      </c>
      <c r="B411" s="83" t="s">
        <v>24</v>
      </c>
      <c r="C411" s="83" t="s">
        <v>469</v>
      </c>
      <c r="D411" s="83" t="s">
        <v>232</v>
      </c>
      <c r="E411" s="83" t="s">
        <v>540</v>
      </c>
      <c r="F411" s="83" t="s">
        <v>325</v>
      </c>
      <c r="G411" s="151">
        <v>20000</v>
      </c>
      <c r="H411" s="151">
        <v>20000</v>
      </c>
      <c r="I411" s="175">
        <v>20000</v>
      </c>
      <c r="J411" s="46"/>
      <c r="K411" s="46"/>
    </row>
    <row r="412" spans="1:11" s="56" customFormat="1" ht="56.25">
      <c r="A412" s="86" t="s">
        <v>541</v>
      </c>
      <c r="B412" s="83" t="s">
        <v>24</v>
      </c>
      <c r="C412" s="83" t="s">
        <v>469</v>
      </c>
      <c r="D412" s="83" t="s">
        <v>232</v>
      </c>
      <c r="E412" s="83" t="s">
        <v>737</v>
      </c>
      <c r="F412" s="83"/>
      <c r="G412" s="151">
        <f t="shared" ref="G412:I413" si="57">G413</f>
        <v>118560</v>
      </c>
      <c r="H412" s="151">
        <f t="shared" si="57"/>
        <v>118560</v>
      </c>
      <c r="I412" s="175">
        <f t="shared" si="57"/>
        <v>118560</v>
      </c>
      <c r="J412" s="46"/>
      <c r="K412" s="46"/>
    </row>
    <row r="413" spans="1:11" s="56" customFormat="1" ht="37.5">
      <c r="A413" s="86" t="s">
        <v>736</v>
      </c>
      <c r="B413" s="83" t="s">
        <v>24</v>
      </c>
      <c r="C413" s="83" t="s">
        <v>469</v>
      </c>
      <c r="D413" s="83" t="s">
        <v>232</v>
      </c>
      <c r="E413" s="83" t="s">
        <v>738</v>
      </c>
      <c r="F413" s="83"/>
      <c r="G413" s="151">
        <f t="shared" si="57"/>
        <v>118560</v>
      </c>
      <c r="H413" s="151">
        <f t="shared" si="57"/>
        <v>118560</v>
      </c>
      <c r="I413" s="175">
        <f t="shared" si="57"/>
        <v>118560</v>
      </c>
      <c r="J413" s="46"/>
      <c r="K413" s="46"/>
    </row>
    <row r="414" spans="1:11" s="56" customFormat="1" ht="37.5" customHeight="1">
      <c r="A414" s="86" t="s">
        <v>324</v>
      </c>
      <c r="B414" s="83" t="s">
        <v>24</v>
      </c>
      <c r="C414" s="83" t="s">
        <v>469</v>
      </c>
      <c r="D414" s="83" t="s">
        <v>232</v>
      </c>
      <c r="E414" s="83" t="s">
        <v>738</v>
      </c>
      <c r="F414" s="83" t="s">
        <v>325</v>
      </c>
      <c r="G414" s="151">
        <v>118560</v>
      </c>
      <c r="H414" s="151">
        <v>118560</v>
      </c>
      <c r="I414" s="175">
        <v>118560</v>
      </c>
      <c r="J414" s="46"/>
      <c r="K414" s="46"/>
    </row>
    <row r="415" spans="1:11" s="56" customFormat="1" ht="75">
      <c r="A415" s="86" t="s">
        <v>395</v>
      </c>
      <c r="B415" s="83" t="s">
        <v>24</v>
      </c>
      <c r="C415" s="83" t="s">
        <v>469</v>
      </c>
      <c r="D415" s="83" t="s">
        <v>232</v>
      </c>
      <c r="E415" s="83" t="s">
        <v>739</v>
      </c>
      <c r="F415" s="83"/>
      <c r="G415" s="151">
        <f t="shared" ref="G415:I416" si="58">G416</f>
        <v>70000</v>
      </c>
      <c r="H415" s="151">
        <f t="shared" si="58"/>
        <v>0</v>
      </c>
      <c r="I415" s="175">
        <f t="shared" si="58"/>
        <v>0</v>
      </c>
      <c r="J415" s="46"/>
      <c r="K415" s="46"/>
    </row>
    <row r="416" spans="1:11" s="56" customFormat="1" ht="37.5" customHeight="1">
      <c r="A416" s="86" t="s">
        <v>736</v>
      </c>
      <c r="B416" s="83" t="s">
        <v>24</v>
      </c>
      <c r="C416" s="83" t="s">
        <v>469</v>
      </c>
      <c r="D416" s="83" t="s">
        <v>232</v>
      </c>
      <c r="E416" s="83" t="s">
        <v>740</v>
      </c>
      <c r="F416" s="83"/>
      <c r="G416" s="151">
        <f t="shared" si="58"/>
        <v>70000</v>
      </c>
      <c r="H416" s="151">
        <f t="shared" si="58"/>
        <v>0</v>
      </c>
      <c r="I416" s="175">
        <f t="shared" si="58"/>
        <v>0</v>
      </c>
      <c r="J416" s="46"/>
      <c r="K416" s="46"/>
    </row>
    <row r="417" spans="1:11" s="56" customFormat="1" ht="37.5" customHeight="1">
      <c r="A417" s="86" t="s">
        <v>324</v>
      </c>
      <c r="B417" s="83" t="s">
        <v>24</v>
      </c>
      <c r="C417" s="83" t="s">
        <v>469</v>
      </c>
      <c r="D417" s="83" t="s">
        <v>232</v>
      </c>
      <c r="E417" s="83" t="s">
        <v>740</v>
      </c>
      <c r="F417" s="83" t="s">
        <v>325</v>
      </c>
      <c r="G417" s="151">
        <v>70000</v>
      </c>
      <c r="H417" s="151">
        <v>0</v>
      </c>
      <c r="I417" s="175">
        <v>0</v>
      </c>
      <c r="J417" s="46"/>
      <c r="K417" s="46"/>
    </row>
    <row r="418" spans="1:11" s="56" customFormat="1" ht="37.5" customHeight="1">
      <c r="A418" s="86" t="s">
        <v>530</v>
      </c>
      <c r="B418" s="83" t="s">
        <v>24</v>
      </c>
      <c r="C418" s="83" t="s">
        <v>469</v>
      </c>
      <c r="D418" s="83" t="s">
        <v>232</v>
      </c>
      <c r="E418" s="83" t="s">
        <v>1028</v>
      </c>
      <c r="F418" s="83"/>
      <c r="G418" s="151">
        <f t="shared" ref="G418:I419" si="59">G419</f>
        <v>150000</v>
      </c>
      <c r="H418" s="151">
        <f t="shared" si="59"/>
        <v>100000</v>
      </c>
      <c r="I418" s="175">
        <f t="shared" si="59"/>
        <v>100000</v>
      </c>
      <c r="J418" s="46"/>
      <c r="K418" s="46"/>
    </row>
    <row r="419" spans="1:11" s="56" customFormat="1" ht="37.5" customHeight="1">
      <c r="A419" s="86" t="s">
        <v>531</v>
      </c>
      <c r="B419" s="83" t="s">
        <v>24</v>
      </c>
      <c r="C419" s="83" t="s">
        <v>469</v>
      </c>
      <c r="D419" s="83" t="s">
        <v>232</v>
      </c>
      <c r="E419" s="83" t="s">
        <v>1029</v>
      </c>
      <c r="F419" s="83"/>
      <c r="G419" s="151">
        <f t="shared" si="59"/>
        <v>150000</v>
      </c>
      <c r="H419" s="151">
        <f t="shared" si="59"/>
        <v>100000</v>
      </c>
      <c r="I419" s="175">
        <f t="shared" si="59"/>
        <v>100000</v>
      </c>
      <c r="J419" s="46"/>
      <c r="K419" s="46"/>
    </row>
    <row r="420" spans="1:11" s="56" customFormat="1" ht="37.5" customHeight="1">
      <c r="A420" s="86" t="s">
        <v>324</v>
      </c>
      <c r="B420" s="83" t="s">
        <v>24</v>
      </c>
      <c r="C420" s="83" t="s">
        <v>469</v>
      </c>
      <c r="D420" s="83" t="s">
        <v>232</v>
      </c>
      <c r="E420" s="83" t="s">
        <v>1029</v>
      </c>
      <c r="F420" s="83" t="s">
        <v>325</v>
      </c>
      <c r="G420" s="151">
        <v>150000</v>
      </c>
      <c r="H420" s="151">
        <v>100000</v>
      </c>
      <c r="I420" s="175">
        <v>100000</v>
      </c>
      <c r="J420" s="46"/>
      <c r="K420" s="46"/>
    </row>
    <row r="421" spans="1:11" s="56" customFormat="1" ht="75">
      <c r="A421" s="86" t="s">
        <v>391</v>
      </c>
      <c r="B421" s="83" t="s">
        <v>24</v>
      </c>
      <c r="C421" s="83" t="s">
        <v>469</v>
      </c>
      <c r="D421" s="83" t="s">
        <v>232</v>
      </c>
      <c r="E421" s="83" t="s">
        <v>392</v>
      </c>
      <c r="F421" s="85"/>
      <c r="G421" s="151">
        <f t="shared" ref="G421:I422" si="60">G422</f>
        <v>150000</v>
      </c>
      <c r="H421" s="151">
        <f t="shared" si="60"/>
        <v>19433.21</v>
      </c>
      <c r="I421" s="175">
        <f t="shared" si="60"/>
        <v>19433.21</v>
      </c>
      <c r="J421" s="46"/>
      <c r="K421" s="46"/>
    </row>
    <row r="422" spans="1:11" s="56" customFormat="1" ht="56.25">
      <c r="A422" s="86" t="s">
        <v>393</v>
      </c>
      <c r="B422" s="83" t="s">
        <v>24</v>
      </c>
      <c r="C422" s="83" t="s">
        <v>469</v>
      </c>
      <c r="D422" s="83" t="s">
        <v>232</v>
      </c>
      <c r="E422" s="83" t="s">
        <v>394</v>
      </c>
      <c r="F422" s="83"/>
      <c r="G422" s="151">
        <f t="shared" si="60"/>
        <v>150000</v>
      </c>
      <c r="H422" s="151">
        <f t="shared" si="60"/>
        <v>19433.21</v>
      </c>
      <c r="I422" s="175">
        <f t="shared" si="60"/>
        <v>19433.21</v>
      </c>
      <c r="J422" s="46"/>
      <c r="K422" s="46"/>
    </row>
    <row r="423" spans="1:11" s="56" customFormat="1" ht="75">
      <c r="A423" s="86" t="s">
        <v>395</v>
      </c>
      <c r="B423" s="83" t="s">
        <v>24</v>
      </c>
      <c r="C423" s="83" t="s">
        <v>469</v>
      </c>
      <c r="D423" s="83" t="s">
        <v>232</v>
      </c>
      <c r="E423" s="83" t="s">
        <v>396</v>
      </c>
      <c r="F423" s="83"/>
      <c r="G423" s="151">
        <f t="shared" ref="G423:I424" si="61">G424</f>
        <v>150000</v>
      </c>
      <c r="H423" s="151">
        <f t="shared" si="61"/>
        <v>19433.21</v>
      </c>
      <c r="I423" s="175">
        <f t="shared" si="61"/>
        <v>19433.21</v>
      </c>
      <c r="J423" s="46"/>
      <c r="K423" s="46"/>
    </row>
    <row r="424" spans="1:11" s="56" customFormat="1" ht="56.25">
      <c r="A424" s="86" t="s">
        <v>397</v>
      </c>
      <c r="B424" s="83" t="s">
        <v>24</v>
      </c>
      <c r="C424" s="83" t="s">
        <v>469</v>
      </c>
      <c r="D424" s="83" t="s">
        <v>232</v>
      </c>
      <c r="E424" s="83" t="s">
        <v>398</v>
      </c>
      <c r="F424" s="83"/>
      <c r="G424" s="151">
        <f t="shared" si="61"/>
        <v>150000</v>
      </c>
      <c r="H424" s="151">
        <f t="shared" si="61"/>
        <v>19433.21</v>
      </c>
      <c r="I424" s="175">
        <f t="shared" si="61"/>
        <v>19433.21</v>
      </c>
      <c r="J424" s="46"/>
      <c r="K424" s="46"/>
    </row>
    <row r="425" spans="1:11" s="56" customFormat="1" ht="37.5">
      <c r="A425" s="86" t="s">
        <v>324</v>
      </c>
      <c r="B425" s="83" t="s">
        <v>24</v>
      </c>
      <c r="C425" s="83" t="s">
        <v>469</v>
      </c>
      <c r="D425" s="83" t="s">
        <v>232</v>
      </c>
      <c r="E425" s="83" t="s">
        <v>398</v>
      </c>
      <c r="F425" s="83" t="s">
        <v>325</v>
      </c>
      <c r="G425" s="151">
        <v>150000</v>
      </c>
      <c r="H425" s="151">
        <v>19433.21</v>
      </c>
      <c r="I425" s="175">
        <v>19433.21</v>
      </c>
      <c r="J425" s="46"/>
      <c r="K425" s="46"/>
    </row>
    <row r="426" spans="1:11" s="56" customFormat="1">
      <c r="A426" s="158" t="s">
        <v>542</v>
      </c>
      <c r="B426" s="85" t="s">
        <v>24</v>
      </c>
      <c r="C426" s="85" t="s">
        <v>469</v>
      </c>
      <c r="D426" s="85" t="s">
        <v>241</v>
      </c>
      <c r="E426" s="83"/>
      <c r="F426" s="83"/>
      <c r="G426" s="151">
        <f>G427</f>
        <v>10130786</v>
      </c>
      <c r="H426" s="151">
        <f t="shared" ref="H426:I430" si="62">H427</f>
        <v>0</v>
      </c>
      <c r="I426" s="175">
        <f t="shared" si="62"/>
        <v>0</v>
      </c>
      <c r="J426" s="46"/>
      <c r="K426" s="46"/>
    </row>
    <row r="427" spans="1:11" s="56" customFormat="1" ht="37.5">
      <c r="A427" s="86" t="s">
        <v>471</v>
      </c>
      <c r="B427" s="83" t="s">
        <v>24</v>
      </c>
      <c r="C427" s="83" t="s">
        <v>469</v>
      </c>
      <c r="D427" s="83" t="s">
        <v>241</v>
      </c>
      <c r="E427" s="83" t="s">
        <v>472</v>
      </c>
      <c r="F427" s="83"/>
      <c r="G427" s="151">
        <f>G428</f>
        <v>10130786</v>
      </c>
      <c r="H427" s="151">
        <f t="shared" si="62"/>
        <v>0</v>
      </c>
      <c r="I427" s="175">
        <f t="shared" si="62"/>
        <v>0</v>
      </c>
      <c r="J427" s="46"/>
      <c r="K427" s="46"/>
    </row>
    <row r="428" spans="1:11" s="56" customFormat="1" ht="24" customHeight="1">
      <c r="A428" s="86" t="s">
        <v>473</v>
      </c>
      <c r="B428" s="83" t="s">
        <v>24</v>
      </c>
      <c r="C428" s="83" t="s">
        <v>469</v>
      </c>
      <c r="D428" s="83" t="s">
        <v>241</v>
      </c>
      <c r="E428" s="83" t="s">
        <v>474</v>
      </c>
      <c r="F428" s="83"/>
      <c r="G428" s="151">
        <f>G429</f>
        <v>10130786</v>
      </c>
      <c r="H428" s="151">
        <f t="shared" si="62"/>
        <v>0</v>
      </c>
      <c r="I428" s="175">
        <f t="shared" si="62"/>
        <v>0</v>
      </c>
      <c r="J428" s="46"/>
      <c r="K428" s="46"/>
    </row>
    <row r="429" spans="1:11" s="56" customFormat="1">
      <c r="A429" s="86" t="s">
        <v>524</v>
      </c>
      <c r="B429" s="83" t="s">
        <v>24</v>
      </c>
      <c r="C429" s="83" t="s">
        <v>469</v>
      </c>
      <c r="D429" s="83" t="s">
        <v>241</v>
      </c>
      <c r="E429" s="83" t="s">
        <v>525</v>
      </c>
      <c r="F429" s="83"/>
      <c r="G429" s="151">
        <f>G430</f>
        <v>10130786</v>
      </c>
      <c r="H429" s="151">
        <f t="shared" si="62"/>
        <v>0</v>
      </c>
      <c r="I429" s="175">
        <f t="shared" si="62"/>
        <v>0</v>
      </c>
      <c r="J429" s="46"/>
      <c r="K429" s="46"/>
    </row>
    <row r="430" spans="1:11" s="56" customFormat="1" ht="56.25">
      <c r="A430" s="171" t="s">
        <v>749</v>
      </c>
      <c r="B430" s="83" t="s">
        <v>24</v>
      </c>
      <c r="C430" s="83" t="s">
        <v>469</v>
      </c>
      <c r="D430" s="83" t="s">
        <v>241</v>
      </c>
      <c r="E430" s="83" t="s">
        <v>526</v>
      </c>
      <c r="F430" s="83"/>
      <c r="G430" s="151">
        <f>G431</f>
        <v>10130786</v>
      </c>
      <c r="H430" s="151">
        <f t="shared" si="62"/>
        <v>0</v>
      </c>
      <c r="I430" s="175">
        <f t="shared" si="62"/>
        <v>0</v>
      </c>
      <c r="J430" s="46"/>
      <c r="K430" s="46"/>
    </row>
    <row r="431" spans="1:11" s="56" customFormat="1" ht="37.5">
      <c r="A431" s="86" t="s">
        <v>324</v>
      </c>
      <c r="B431" s="83" t="s">
        <v>24</v>
      </c>
      <c r="C431" s="83" t="s">
        <v>469</v>
      </c>
      <c r="D431" s="83" t="s">
        <v>241</v>
      </c>
      <c r="E431" s="83" t="s">
        <v>526</v>
      </c>
      <c r="F431" s="83" t="s">
        <v>325</v>
      </c>
      <c r="G431" s="151">
        <v>10130786</v>
      </c>
      <c r="H431" s="151"/>
      <c r="I431" s="175">
        <v>0</v>
      </c>
      <c r="J431" s="46"/>
      <c r="K431" s="46"/>
    </row>
    <row r="432" spans="1:11" s="52" customFormat="1">
      <c r="A432" s="162" t="s">
        <v>556</v>
      </c>
      <c r="B432" s="85" t="s">
        <v>24</v>
      </c>
      <c r="C432" s="85" t="s">
        <v>469</v>
      </c>
      <c r="D432" s="85" t="s">
        <v>469</v>
      </c>
      <c r="E432" s="85"/>
      <c r="F432" s="85"/>
      <c r="G432" s="182">
        <f>G433</f>
        <v>6893840</v>
      </c>
      <c r="H432" s="182">
        <f>H433</f>
        <v>4412372</v>
      </c>
      <c r="I432" s="186">
        <f>I433</f>
        <v>4412372</v>
      </c>
      <c r="J432" s="46"/>
      <c r="K432" s="46"/>
    </row>
    <row r="433" spans="1:11" s="52" customFormat="1" ht="65.25" customHeight="1">
      <c r="A433" s="86" t="s">
        <v>557</v>
      </c>
      <c r="B433" s="83" t="s">
        <v>24</v>
      </c>
      <c r="C433" s="83" t="s">
        <v>469</v>
      </c>
      <c r="D433" s="83" t="s">
        <v>469</v>
      </c>
      <c r="E433" s="83" t="s">
        <v>558</v>
      </c>
      <c r="F433" s="83"/>
      <c r="G433" s="151">
        <f>G434+G439</f>
        <v>6893840</v>
      </c>
      <c r="H433" s="151">
        <f>H434+H439</f>
        <v>4412372</v>
      </c>
      <c r="I433" s="175">
        <f>I434+I439</f>
        <v>4412372</v>
      </c>
      <c r="J433" s="46"/>
      <c r="K433" s="46"/>
    </row>
    <row r="434" spans="1:11" s="52" customFormat="1" ht="43.5" customHeight="1">
      <c r="A434" s="86" t="s">
        <v>559</v>
      </c>
      <c r="B434" s="83" t="s">
        <v>24</v>
      </c>
      <c r="C434" s="83" t="s">
        <v>469</v>
      </c>
      <c r="D434" s="83" t="s">
        <v>469</v>
      </c>
      <c r="E434" s="83" t="s">
        <v>709</v>
      </c>
      <c r="F434" s="83"/>
      <c r="G434" s="151">
        <f t="shared" ref="G434:I435" si="63">G435</f>
        <v>467000</v>
      </c>
      <c r="H434" s="151">
        <f t="shared" si="63"/>
        <v>492000</v>
      </c>
      <c r="I434" s="175">
        <f t="shared" si="63"/>
        <v>492000</v>
      </c>
      <c r="J434" s="46"/>
      <c r="K434" s="46"/>
    </row>
    <row r="435" spans="1:11" s="52" customFormat="1" ht="38.25" customHeight="1">
      <c r="A435" s="86" t="s">
        <v>560</v>
      </c>
      <c r="B435" s="83" t="s">
        <v>24</v>
      </c>
      <c r="C435" s="83" t="s">
        <v>469</v>
      </c>
      <c r="D435" s="83" t="s">
        <v>469</v>
      </c>
      <c r="E435" s="83" t="s">
        <v>710</v>
      </c>
      <c r="F435" s="83"/>
      <c r="G435" s="151">
        <f t="shared" si="63"/>
        <v>467000</v>
      </c>
      <c r="H435" s="151">
        <f t="shared" si="63"/>
        <v>492000</v>
      </c>
      <c r="I435" s="175">
        <f t="shared" si="63"/>
        <v>492000</v>
      </c>
      <c r="J435" s="46"/>
      <c r="K435" s="46"/>
    </row>
    <row r="436" spans="1:11" s="52" customFormat="1" ht="21" customHeight="1">
      <c r="A436" s="86" t="s">
        <v>561</v>
      </c>
      <c r="B436" s="83" t="s">
        <v>24</v>
      </c>
      <c r="C436" s="83" t="s">
        <v>469</v>
      </c>
      <c r="D436" s="83" t="s">
        <v>469</v>
      </c>
      <c r="E436" s="83" t="s">
        <v>711</v>
      </c>
      <c r="F436" s="83"/>
      <c r="G436" s="151">
        <f>G438+G437</f>
        <v>467000</v>
      </c>
      <c r="H436" s="151">
        <f>H438+H437</f>
        <v>492000</v>
      </c>
      <c r="I436" s="175">
        <f>I438+I437</f>
        <v>492000</v>
      </c>
      <c r="J436" s="46"/>
      <c r="K436" s="46"/>
    </row>
    <row r="437" spans="1:11" s="52" customFormat="1" ht="43.5" customHeight="1">
      <c r="A437" s="86" t="s">
        <v>275</v>
      </c>
      <c r="B437" s="83" t="s">
        <v>24</v>
      </c>
      <c r="C437" s="83" t="s">
        <v>469</v>
      </c>
      <c r="D437" s="83" t="s">
        <v>469</v>
      </c>
      <c r="E437" s="83" t="s">
        <v>711</v>
      </c>
      <c r="F437" s="83" t="s">
        <v>306</v>
      </c>
      <c r="G437" s="151">
        <v>257000</v>
      </c>
      <c r="H437" s="151">
        <v>257000</v>
      </c>
      <c r="I437" s="175">
        <v>257000</v>
      </c>
      <c r="J437" s="46"/>
      <c r="K437" s="46"/>
    </row>
    <row r="438" spans="1:11" s="52" customFormat="1" ht="38.25" customHeight="1">
      <c r="A438" s="164" t="s">
        <v>324</v>
      </c>
      <c r="B438" s="83" t="s">
        <v>24</v>
      </c>
      <c r="C438" s="83" t="s">
        <v>469</v>
      </c>
      <c r="D438" s="83" t="s">
        <v>469</v>
      </c>
      <c r="E438" s="83" t="s">
        <v>711</v>
      </c>
      <c r="F438" s="83" t="s">
        <v>325</v>
      </c>
      <c r="G438" s="151">
        <v>210000</v>
      </c>
      <c r="H438" s="151">
        <v>235000</v>
      </c>
      <c r="I438" s="175">
        <v>235000</v>
      </c>
      <c r="J438" s="46"/>
      <c r="K438" s="46"/>
    </row>
    <row r="439" spans="1:11" s="52" customFormat="1" ht="30.75" customHeight="1">
      <c r="A439" s="86" t="s">
        <v>562</v>
      </c>
      <c r="B439" s="83" t="s">
        <v>24</v>
      </c>
      <c r="C439" s="83" t="s">
        <v>469</v>
      </c>
      <c r="D439" s="83" t="s">
        <v>469</v>
      </c>
      <c r="E439" s="83" t="s">
        <v>563</v>
      </c>
      <c r="F439" s="83"/>
      <c r="G439" s="151">
        <f>G440</f>
        <v>6426840</v>
      </c>
      <c r="H439" s="151">
        <f>H440</f>
        <v>3920372</v>
      </c>
      <c r="I439" s="175">
        <f>I440</f>
        <v>3920372</v>
      </c>
      <c r="J439" s="46"/>
      <c r="K439" s="46"/>
    </row>
    <row r="440" spans="1:11" s="52" customFormat="1" ht="39" customHeight="1">
      <c r="A440" s="164" t="s">
        <v>564</v>
      </c>
      <c r="B440" s="83" t="s">
        <v>24</v>
      </c>
      <c r="C440" s="83" t="s">
        <v>469</v>
      </c>
      <c r="D440" s="83" t="s">
        <v>469</v>
      </c>
      <c r="E440" s="83" t="s">
        <v>565</v>
      </c>
      <c r="F440" s="83"/>
      <c r="G440" s="151">
        <f>G441+G444</f>
        <v>6426840</v>
      </c>
      <c r="H440" s="151">
        <f>H441+H444</f>
        <v>3920372</v>
      </c>
      <c r="I440" s="175">
        <f>I441+I444</f>
        <v>3920372</v>
      </c>
      <c r="J440" s="46"/>
      <c r="K440" s="46"/>
    </row>
    <row r="441" spans="1:11" s="52" customFormat="1" ht="25.5" customHeight="1">
      <c r="A441" s="164" t="s">
        <v>566</v>
      </c>
      <c r="B441" s="83" t="s">
        <v>24</v>
      </c>
      <c r="C441" s="83" t="s">
        <v>469</v>
      </c>
      <c r="D441" s="83" t="s">
        <v>469</v>
      </c>
      <c r="E441" s="83" t="s">
        <v>567</v>
      </c>
      <c r="F441" s="83"/>
      <c r="G441" s="151">
        <f>G442+G443</f>
        <v>2506468</v>
      </c>
      <c r="H441" s="151">
        <f>H443</f>
        <v>0</v>
      </c>
      <c r="I441" s="175">
        <f>I443</f>
        <v>0</v>
      </c>
      <c r="J441" s="46"/>
      <c r="K441" s="46"/>
    </row>
    <row r="442" spans="1:11" s="52" customFormat="1" ht="25.5" customHeight="1">
      <c r="A442" s="164" t="s">
        <v>570</v>
      </c>
      <c r="B442" s="83" t="s">
        <v>24</v>
      </c>
      <c r="C442" s="83" t="s">
        <v>469</v>
      </c>
      <c r="D442" s="83" t="s">
        <v>469</v>
      </c>
      <c r="E442" s="83" t="s">
        <v>567</v>
      </c>
      <c r="F442" s="83" t="s">
        <v>571</v>
      </c>
      <c r="G442" s="151">
        <v>1477476</v>
      </c>
      <c r="H442" s="151">
        <v>0</v>
      </c>
      <c r="I442" s="175">
        <v>0</v>
      </c>
      <c r="J442" s="46"/>
      <c r="K442" s="46"/>
    </row>
    <row r="443" spans="1:11" s="52" customFormat="1" ht="39" customHeight="1">
      <c r="A443" s="164" t="s">
        <v>324</v>
      </c>
      <c r="B443" s="83" t="s">
        <v>24</v>
      </c>
      <c r="C443" s="83" t="s">
        <v>469</v>
      </c>
      <c r="D443" s="83" t="s">
        <v>469</v>
      </c>
      <c r="E443" s="83" t="s">
        <v>567</v>
      </c>
      <c r="F443" s="83" t="s">
        <v>325</v>
      </c>
      <c r="G443" s="151">
        <v>1028992</v>
      </c>
      <c r="H443" s="151">
        <v>0</v>
      </c>
      <c r="I443" s="175">
        <v>0</v>
      </c>
      <c r="J443" s="46"/>
      <c r="K443" s="46"/>
    </row>
    <row r="444" spans="1:11" s="52" customFormat="1" ht="19.149999999999999" customHeight="1">
      <c r="A444" s="171" t="s">
        <v>568</v>
      </c>
      <c r="B444" s="83" t="s">
        <v>24</v>
      </c>
      <c r="C444" s="83" t="s">
        <v>469</v>
      </c>
      <c r="D444" s="83" t="s">
        <v>469</v>
      </c>
      <c r="E444" s="83" t="s">
        <v>569</v>
      </c>
      <c r="F444" s="83"/>
      <c r="G444" s="151">
        <f>G445+G446</f>
        <v>3920372</v>
      </c>
      <c r="H444" s="151">
        <f>H445+H446</f>
        <v>3920372</v>
      </c>
      <c r="I444" s="175">
        <f>I445+I446</f>
        <v>3920372</v>
      </c>
      <c r="J444" s="46"/>
      <c r="K444" s="46"/>
    </row>
    <row r="445" spans="1:11" s="52" customFormat="1" ht="20.25" customHeight="1">
      <c r="A445" s="172" t="s">
        <v>570</v>
      </c>
      <c r="B445" s="83" t="s">
        <v>24</v>
      </c>
      <c r="C445" s="83" t="s">
        <v>469</v>
      </c>
      <c r="D445" s="83" t="s">
        <v>469</v>
      </c>
      <c r="E445" s="83" t="s">
        <v>569</v>
      </c>
      <c r="F445" s="83" t="s">
        <v>571</v>
      </c>
      <c r="G445" s="151">
        <v>2310924</v>
      </c>
      <c r="H445" s="151">
        <v>2310924</v>
      </c>
      <c r="I445" s="175">
        <v>2310924</v>
      </c>
      <c r="J445" s="46"/>
      <c r="K445" s="46"/>
    </row>
    <row r="446" spans="1:11" s="52" customFormat="1" ht="37.5">
      <c r="A446" s="171" t="s">
        <v>324</v>
      </c>
      <c r="B446" s="83" t="s">
        <v>24</v>
      </c>
      <c r="C446" s="83" t="s">
        <v>469</v>
      </c>
      <c r="D446" s="83" t="s">
        <v>469</v>
      </c>
      <c r="E446" s="83" t="s">
        <v>569</v>
      </c>
      <c r="F446" s="83" t="s">
        <v>325</v>
      </c>
      <c r="G446" s="151">
        <v>1609448</v>
      </c>
      <c r="H446" s="151">
        <v>1609448</v>
      </c>
      <c r="I446" s="175">
        <v>1609448</v>
      </c>
      <c r="J446" s="46"/>
      <c r="K446" s="46"/>
    </row>
    <row r="447" spans="1:11" s="56" customFormat="1">
      <c r="A447" s="162" t="s">
        <v>572</v>
      </c>
      <c r="B447" s="85" t="s">
        <v>24</v>
      </c>
      <c r="C447" s="85" t="s">
        <v>469</v>
      </c>
      <c r="D447" s="85" t="s">
        <v>390</v>
      </c>
      <c r="E447" s="85"/>
      <c r="F447" s="83"/>
      <c r="G447" s="182">
        <f>G448+G459</f>
        <v>8097902.25</v>
      </c>
      <c r="H447" s="182">
        <f>H448+H459</f>
        <v>8013563.25</v>
      </c>
      <c r="I447" s="186">
        <f>I448+I459</f>
        <v>8013866.25</v>
      </c>
      <c r="J447" s="46"/>
      <c r="K447" s="46"/>
    </row>
    <row r="448" spans="1:11" s="56" customFormat="1" ht="37.5" customHeight="1">
      <c r="A448" s="86" t="s">
        <v>471</v>
      </c>
      <c r="B448" s="83" t="s">
        <v>24</v>
      </c>
      <c r="C448" s="83" t="s">
        <v>469</v>
      </c>
      <c r="D448" s="83" t="s">
        <v>390</v>
      </c>
      <c r="E448" s="83" t="s">
        <v>472</v>
      </c>
      <c r="F448" s="83"/>
      <c r="G448" s="151">
        <f>G449</f>
        <v>8090622.25</v>
      </c>
      <c r="H448" s="151">
        <f>H449</f>
        <v>8005992.25</v>
      </c>
      <c r="I448" s="175">
        <f>I449</f>
        <v>8005992.25</v>
      </c>
      <c r="J448" s="46"/>
      <c r="K448" s="46"/>
    </row>
    <row r="449" spans="1:11" s="56" customFormat="1" ht="44.25" customHeight="1">
      <c r="A449" s="86" t="s">
        <v>573</v>
      </c>
      <c r="B449" s="83" t="s">
        <v>24</v>
      </c>
      <c r="C449" s="83" t="s">
        <v>469</v>
      </c>
      <c r="D449" s="83" t="s">
        <v>390</v>
      </c>
      <c r="E449" s="83" t="s">
        <v>574</v>
      </c>
      <c r="F449" s="83"/>
      <c r="G449" s="151">
        <f>G450+G456</f>
        <v>8090622.25</v>
      </c>
      <c r="H449" s="151">
        <f>H450+H456</f>
        <v>8005992.25</v>
      </c>
      <c r="I449" s="175">
        <f>I450+I456</f>
        <v>8005992.25</v>
      </c>
      <c r="J449" s="46"/>
      <c r="K449" s="46"/>
    </row>
    <row r="450" spans="1:11" s="56" customFormat="1" ht="38.25" customHeight="1">
      <c r="A450" s="86" t="s">
        <v>575</v>
      </c>
      <c r="B450" s="83" t="s">
        <v>24</v>
      </c>
      <c r="C450" s="83" t="s">
        <v>469</v>
      </c>
      <c r="D450" s="83" t="s">
        <v>390</v>
      </c>
      <c r="E450" s="83" t="s">
        <v>576</v>
      </c>
      <c r="F450" s="83"/>
      <c r="G450" s="151">
        <f>G451+G453</f>
        <v>6356144.7199999997</v>
      </c>
      <c r="H450" s="151">
        <f>H451+H453</f>
        <v>6271514.7199999997</v>
      </c>
      <c r="I450" s="175">
        <f>I451+I453</f>
        <v>6271514.7199999997</v>
      </c>
      <c r="J450" s="46"/>
      <c r="K450" s="46"/>
    </row>
    <row r="451" spans="1:11" s="56" customFormat="1" ht="42.75" customHeight="1">
      <c r="A451" s="86" t="s">
        <v>577</v>
      </c>
      <c r="B451" s="83" t="s">
        <v>24</v>
      </c>
      <c r="C451" s="83" t="s">
        <v>469</v>
      </c>
      <c r="D451" s="83" t="s">
        <v>390</v>
      </c>
      <c r="E451" s="83" t="s">
        <v>578</v>
      </c>
      <c r="F451" s="83"/>
      <c r="G451" s="151">
        <f>G452</f>
        <v>364824</v>
      </c>
      <c r="H451" s="151">
        <f>H452</f>
        <v>340280</v>
      </c>
      <c r="I451" s="175">
        <f>I452</f>
        <v>340280</v>
      </c>
      <c r="J451" s="46"/>
      <c r="K451" s="46"/>
    </row>
    <row r="452" spans="1:11" s="56" customFormat="1" ht="57.75" customHeight="1">
      <c r="A452" s="86" t="s">
        <v>239</v>
      </c>
      <c r="B452" s="83" t="s">
        <v>24</v>
      </c>
      <c r="C452" s="83" t="s">
        <v>469</v>
      </c>
      <c r="D452" s="83" t="s">
        <v>390</v>
      </c>
      <c r="E452" s="83" t="s">
        <v>578</v>
      </c>
      <c r="F452" s="83" t="s">
        <v>247</v>
      </c>
      <c r="G452" s="82">
        <v>364824</v>
      </c>
      <c r="H452" s="82">
        <v>340280</v>
      </c>
      <c r="I452" s="160">
        <v>340280</v>
      </c>
      <c r="J452" s="46"/>
      <c r="K452" s="46"/>
    </row>
    <row r="453" spans="1:11" s="56" customFormat="1" ht="38.25" customHeight="1">
      <c r="A453" s="86" t="s">
        <v>388</v>
      </c>
      <c r="B453" s="83" t="s">
        <v>24</v>
      </c>
      <c r="C453" s="83" t="s">
        <v>469</v>
      </c>
      <c r="D453" s="83" t="s">
        <v>390</v>
      </c>
      <c r="E453" s="83" t="s">
        <v>579</v>
      </c>
      <c r="F453" s="83"/>
      <c r="G453" s="151">
        <f>G454+G455</f>
        <v>5991320.7199999997</v>
      </c>
      <c r="H453" s="151">
        <f>H454+H455</f>
        <v>5931234.7199999997</v>
      </c>
      <c r="I453" s="175">
        <f>I454+I455</f>
        <v>5931234.7199999997</v>
      </c>
      <c r="J453" s="46"/>
      <c r="K453" s="46"/>
    </row>
    <row r="454" spans="1:11" s="56" customFormat="1" ht="57" customHeight="1">
      <c r="A454" s="86" t="s">
        <v>239</v>
      </c>
      <c r="B454" s="83" t="s">
        <v>24</v>
      </c>
      <c r="C454" s="83" t="s">
        <v>469</v>
      </c>
      <c r="D454" s="83" t="s">
        <v>390</v>
      </c>
      <c r="E454" s="83" t="s">
        <v>579</v>
      </c>
      <c r="F454" s="83" t="s">
        <v>247</v>
      </c>
      <c r="G454" s="151">
        <v>5637362.7199999997</v>
      </c>
      <c r="H454" s="151">
        <v>5637362.7199999997</v>
      </c>
      <c r="I454" s="175">
        <v>5637362.7199999997</v>
      </c>
      <c r="J454" s="46"/>
      <c r="K454" s="46"/>
    </row>
    <row r="455" spans="1:11" s="56" customFormat="1" ht="38.25" customHeight="1">
      <c r="A455" s="86" t="s">
        <v>275</v>
      </c>
      <c r="B455" s="83" t="s">
        <v>24</v>
      </c>
      <c r="C455" s="83" t="s">
        <v>469</v>
      </c>
      <c r="D455" s="83" t="s">
        <v>390</v>
      </c>
      <c r="E455" s="83" t="s">
        <v>579</v>
      </c>
      <c r="F455" s="83" t="s">
        <v>306</v>
      </c>
      <c r="G455" s="151">
        <v>353958</v>
      </c>
      <c r="H455" s="151">
        <v>293872</v>
      </c>
      <c r="I455" s="175">
        <v>293872</v>
      </c>
      <c r="J455" s="46"/>
      <c r="K455" s="46"/>
    </row>
    <row r="456" spans="1:11" s="56" customFormat="1" ht="37.5" customHeight="1">
      <c r="A456" s="86" t="s">
        <v>580</v>
      </c>
      <c r="B456" s="83" t="s">
        <v>24</v>
      </c>
      <c r="C456" s="83" t="s">
        <v>469</v>
      </c>
      <c r="D456" s="83" t="s">
        <v>390</v>
      </c>
      <c r="E456" s="83" t="s">
        <v>581</v>
      </c>
      <c r="F456" s="83"/>
      <c r="G456" s="151">
        <f t="shared" ref="G456:I457" si="64">G457</f>
        <v>1734477.53</v>
      </c>
      <c r="H456" s="151">
        <f t="shared" si="64"/>
        <v>1734477.53</v>
      </c>
      <c r="I456" s="175">
        <f t="shared" si="64"/>
        <v>1734477.53</v>
      </c>
      <c r="J456" s="46"/>
      <c r="K456" s="46"/>
    </row>
    <row r="457" spans="1:11" s="56" customFormat="1" ht="38.25" customHeight="1">
      <c r="A457" s="86" t="s">
        <v>237</v>
      </c>
      <c r="B457" s="83" t="s">
        <v>24</v>
      </c>
      <c r="C457" s="83" t="s">
        <v>469</v>
      </c>
      <c r="D457" s="83" t="s">
        <v>390</v>
      </c>
      <c r="E457" s="83" t="s">
        <v>582</v>
      </c>
      <c r="F457" s="83"/>
      <c r="G457" s="151">
        <f t="shared" si="64"/>
        <v>1734477.53</v>
      </c>
      <c r="H457" s="151">
        <f t="shared" si="64"/>
        <v>1734477.53</v>
      </c>
      <c r="I457" s="175">
        <f t="shared" si="64"/>
        <v>1734477.53</v>
      </c>
      <c r="J457" s="46"/>
      <c r="K457" s="46"/>
    </row>
    <row r="458" spans="1:11" s="56" customFormat="1" ht="56.25" customHeight="1">
      <c r="A458" s="86" t="s">
        <v>239</v>
      </c>
      <c r="B458" s="83" t="s">
        <v>24</v>
      </c>
      <c r="C458" s="83" t="s">
        <v>469</v>
      </c>
      <c r="D458" s="83" t="s">
        <v>390</v>
      </c>
      <c r="E458" s="83" t="s">
        <v>582</v>
      </c>
      <c r="F458" s="83" t="s">
        <v>247</v>
      </c>
      <c r="G458" s="184">
        <v>1734477.53</v>
      </c>
      <c r="H458" s="184">
        <v>1734477.53</v>
      </c>
      <c r="I458" s="188">
        <v>1734477.53</v>
      </c>
      <c r="J458" s="46"/>
      <c r="K458" s="46"/>
    </row>
    <row r="459" spans="1:11" s="56" customFormat="1" ht="37.5" customHeight="1">
      <c r="A459" s="86" t="s">
        <v>276</v>
      </c>
      <c r="B459" s="83" t="s">
        <v>24</v>
      </c>
      <c r="C459" s="83" t="s">
        <v>469</v>
      </c>
      <c r="D459" s="83" t="s">
        <v>390</v>
      </c>
      <c r="E459" s="83" t="s">
        <v>277</v>
      </c>
      <c r="F459" s="83"/>
      <c r="G459" s="184">
        <f t="shared" ref="G459:I462" si="65">G460</f>
        <v>7280</v>
      </c>
      <c r="H459" s="184">
        <f t="shared" si="65"/>
        <v>7571</v>
      </c>
      <c r="I459" s="188">
        <f t="shared" si="65"/>
        <v>7874</v>
      </c>
      <c r="J459" s="46"/>
      <c r="K459" s="46"/>
    </row>
    <row r="460" spans="1:11" s="56" customFormat="1" ht="46.5" customHeight="1">
      <c r="A460" s="86" t="s">
        <v>532</v>
      </c>
      <c r="B460" s="83" t="s">
        <v>24</v>
      </c>
      <c r="C460" s="83" t="s">
        <v>469</v>
      </c>
      <c r="D460" s="83" t="s">
        <v>390</v>
      </c>
      <c r="E460" s="83" t="s">
        <v>533</v>
      </c>
      <c r="F460" s="83"/>
      <c r="G460" s="184">
        <f t="shared" si="65"/>
        <v>7280</v>
      </c>
      <c r="H460" s="184">
        <f t="shared" si="65"/>
        <v>7571</v>
      </c>
      <c r="I460" s="188">
        <f t="shared" si="65"/>
        <v>7874</v>
      </c>
      <c r="J460" s="46"/>
      <c r="K460" s="46"/>
    </row>
    <row r="461" spans="1:11" s="56" customFormat="1" ht="46.5" customHeight="1">
      <c r="A461" s="86" t="s">
        <v>534</v>
      </c>
      <c r="B461" s="83" t="s">
        <v>24</v>
      </c>
      <c r="C461" s="83" t="s">
        <v>469</v>
      </c>
      <c r="D461" s="83" t="s">
        <v>390</v>
      </c>
      <c r="E461" s="83" t="s">
        <v>535</v>
      </c>
      <c r="F461" s="83"/>
      <c r="G461" s="184">
        <f t="shared" si="65"/>
        <v>7280</v>
      </c>
      <c r="H461" s="184">
        <f t="shared" si="65"/>
        <v>7571</v>
      </c>
      <c r="I461" s="188">
        <f t="shared" si="65"/>
        <v>7874</v>
      </c>
      <c r="J461" s="46"/>
      <c r="K461" s="46"/>
    </row>
    <row r="462" spans="1:11" s="56" customFormat="1" ht="46.5" customHeight="1">
      <c r="A462" s="86" t="s">
        <v>536</v>
      </c>
      <c r="B462" s="83" t="s">
        <v>24</v>
      </c>
      <c r="C462" s="83" t="s">
        <v>469</v>
      </c>
      <c r="D462" s="83" t="s">
        <v>390</v>
      </c>
      <c r="E462" s="83" t="s">
        <v>735</v>
      </c>
      <c r="F462" s="83"/>
      <c r="G462" s="184">
        <f t="shared" si="65"/>
        <v>7280</v>
      </c>
      <c r="H462" s="184">
        <f t="shared" si="65"/>
        <v>7571</v>
      </c>
      <c r="I462" s="188">
        <f t="shared" si="65"/>
        <v>7874</v>
      </c>
      <c r="J462" s="46"/>
      <c r="K462" s="46"/>
    </row>
    <row r="463" spans="1:11" s="56" customFormat="1" ht="37.5">
      <c r="A463" s="86" t="s">
        <v>275</v>
      </c>
      <c r="B463" s="83" t="s">
        <v>24</v>
      </c>
      <c r="C463" s="83" t="s">
        <v>469</v>
      </c>
      <c r="D463" s="83" t="s">
        <v>390</v>
      </c>
      <c r="E463" s="83" t="s">
        <v>735</v>
      </c>
      <c r="F463" s="83" t="s">
        <v>306</v>
      </c>
      <c r="G463" s="184">
        <v>7280</v>
      </c>
      <c r="H463" s="184">
        <v>7571</v>
      </c>
      <c r="I463" s="188">
        <v>7874</v>
      </c>
      <c r="J463" s="46"/>
      <c r="K463" s="46"/>
    </row>
    <row r="464" spans="1:11" s="56" customFormat="1">
      <c r="A464" s="176" t="s">
        <v>690</v>
      </c>
      <c r="B464" s="85" t="s">
        <v>24</v>
      </c>
      <c r="C464" s="85">
        <v>10</v>
      </c>
      <c r="D464" s="85"/>
      <c r="E464" s="85"/>
      <c r="F464" s="83"/>
      <c r="G464" s="181">
        <f>G465+G471</f>
        <v>17355062</v>
      </c>
      <c r="H464" s="181">
        <f>H465+H471</f>
        <v>21673227</v>
      </c>
      <c r="I464" s="185">
        <f>I465+I471</f>
        <v>21673227</v>
      </c>
      <c r="J464" s="46"/>
      <c r="K464" s="46"/>
    </row>
    <row r="465" spans="1:11" s="56" customFormat="1" ht="27.75" customHeight="1">
      <c r="A465" s="176" t="s">
        <v>622</v>
      </c>
      <c r="B465" s="85" t="s">
        <v>24</v>
      </c>
      <c r="C465" s="85" t="s">
        <v>617</v>
      </c>
      <c r="D465" s="85" t="s">
        <v>241</v>
      </c>
      <c r="E465" s="85"/>
      <c r="F465" s="83"/>
      <c r="G465" s="181">
        <f t="shared" ref="G465:I469" si="66">G466</f>
        <v>13244000</v>
      </c>
      <c r="H465" s="181">
        <f t="shared" si="66"/>
        <v>16660000</v>
      </c>
      <c r="I465" s="185">
        <f t="shared" si="66"/>
        <v>16660000</v>
      </c>
      <c r="J465" s="46"/>
      <c r="K465" s="46"/>
    </row>
    <row r="466" spans="1:11" s="56" customFormat="1" ht="51" customHeight="1">
      <c r="A466" s="86" t="s">
        <v>471</v>
      </c>
      <c r="B466" s="83" t="s">
        <v>24</v>
      </c>
      <c r="C466" s="83" t="s">
        <v>617</v>
      </c>
      <c r="D466" s="83" t="s">
        <v>241</v>
      </c>
      <c r="E466" s="83" t="s">
        <v>472</v>
      </c>
      <c r="F466" s="83"/>
      <c r="G466" s="184">
        <f t="shared" si="66"/>
        <v>13244000</v>
      </c>
      <c r="H466" s="184">
        <f t="shared" si="66"/>
        <v>16660000</v>
      </c>
      <c r="I466" s="188">
        <f t="shared" si="66"/>
        <v>16660000</v>
      </c>
      <c r="J466" s="46"/>
      <c r="K466" s="46"/>
    </row>
    <row r="467" spans="1:11" s="56" customFormat="1" ht="30" customHeight="1">
      <c r="A467" s="86" t="s">
        <v>473</v>
      </c>
      <c r="B467" s="83" t="s">
        <v>24</v>
      </c>
      <c r="C467" s="83" t="s">
        <v>617</v>
      </c>
      <c r="D467" s="83" t="s">
        <v>241</v>
      </c>
      <c r="E467" s="83" t="s">
        <v>474</v>
      </c>
      <c r="F467" s="83"/>
      <c r="G467" s="184">
        <f t="shared" si="66"/>
        <v>13244000</v>
      </c>
      <c r="H467" s="184">
        <f t="shared" si="66"/>
        <v>16660000</v>
      </c>
      <c r="I467" s="188">
        <f t="shared" si="66"/>
        <v>16660000</v>
      </c>
      <c r="J467" s="46"/>
      <c r="K467" s="46"/>
    </row>
    <row r="468" spans="1:11" s="56" customFormat="1" ht="40.5" customHeight="1">
      <c r="A468" s="86" t="s">
        <v>479</v>
      </c>
      <c r="B468" s="83" t="s">
        <v>24</v>
      </c>
      <c r="C468" s="83" t="s">
        <v>617</v>
      </c>
      <c r="D468" s="83" t="s">
        <v>241</v>
      </c>
      <c r="E468" s="83" t="s">
        <v>480</v>
      </c>
      <c r="F468" s="83"/>
      <c r="G468" s="184">
        <f t="shared" si="66"/>
        <v>13244000</v>
      </c>
      <c r="H468" s="184">
        <f t="shared" si="66"/>
        <v>16660000</v>
      </c>
      <c r="I468" s="188">
        <f t="shared" si="66"/>
        <v>16660000</v>
      </c>
      <c r="J468" s="46"/>
      <c r="K468" s="46"/>
    </row>
    <row r="469" spans="1:11" s="56" customFormat="1" ht="76.5" customHeight="1">
      <c r="A469" s="86" t="s">
        <v>641</v>
      </c>
      <c r="B469" s="83" t="s">
        <v>24</v>
      </c>
      <c r="C469" s="83" t="s">
        <v>617</v>
      </c>
      <c r="D469" s="83" t="s">
        <v>241</v>
      </c>
      <c r="E469" s="83" t="s">
        <v>642</v>
      </c>
      <c r="F469" s="83"/>
      <c r="G469" s="184">
        <f t="shared" si="66"/>
        <v>13244000</v>
      </c>
      <c r="H469" s="184">
        <f t="shared" si="66"/>
        <v>16660000</v>
      </c>
      <c r="I469" s="188">
        <f t="shared" si="66"/>
        <v>16660000</v>
      </c>
      <c r="J469" s="46"/>
      <c r="K469" s="46"/>
    </row>
    <row r="470" spans="1:11" s="56" customFormat="1" ht="38.25" customHeight="1">
      <c r="A470" s="86" t="s">
        <v>324</v>
      </c>
      <c r="B470" s="83" t="s">
        <v>24</v>
      </c>
      <c r="C470" s="83" t="s">
        <v>617</v>
      </c>
      <c r="D470" s="83" t="s">
        <v>241</v>
      </c>
      <c r="E470" s="83" t="s">
        <v>642</v>
      </c>
      <c r="F470" s="83" t="s">
        <v>325</v>
      </c>
      <c r="G470" s="82">
        <v>13244000</v>
      </c>
      <c r="H470" s="82">
        <v>16660000</v>
      </c>
      <c r="I470" s="160">
        <v>16660000</v>
      </c>
      <c r="J470" s="46"/>
      <c r="K470" s="46"/>
    </row>
    <row r="471" spans="1:11" s="56" customFormat="1">
      <c r="A471" s="162" t="s">
        <v>649</v>
      </c>
      <c r="B471" s="85" t="s">
        <v>24</v>
      </c>
      <c r="C471" s="85" t="s">
        <v>617</v>
      </c>
      <c r="D471" s="85" t="s">
        <v>264</v>
      </c>
      <c r="E471" s="83"/>
      <c r="F471" s="83"/>
      <c r="G471" s="181">
        <f>G472</f>
        <v>4111062</v>
      </c>
      <c r="H471" s="181">
        <f>H472</f>
        <v>5013227</v>
      </c>
      <c r="I471" s="185">
        <f>I472</f>
        <v>5013227</v>
      </c>
      <c r="J471" s="46"/>
      <c r="K471" s="46"/>
    </row>
    <row r="472" spans="1:11" s="56" customFormat="1" ht="37.5">
      <c r="A472" s="86" t="s">
        <v>471</v>
      </c>
      <c r="B472" s="83" t="s">
        <v>24</v>
      </c>
      <c r="C472" s="83" t="s">
        <v>617</v>
      </c>
      <c r="D472" s="83" t="s">
        <v>264</v>
      </c>
      <c r="E472" s="83" t="s">
        <v>472</v>
      </c>
      <c r="F472" s="83"/>
      <c r="G472" s="184">
        <f>G473+G477</f>
        <v>4111062</v>
      </c>
      <c r="H472" s="184">
        <f>H473+H477</f>
        <v>5013227</v>
      </c>
      <c r="I472" s="188">
        <f>I473+I477</f>
        <v>5013227</v>
      </c>
      <c r="J472" s="46"/>
      <c r="K472" s="46"/>
    </row>
    <row r="473" spans="1:11" s="56" customFormat="1" ht="37.5">
      <c r="A473" s="86" t="s">
        <v>573</v>
      </c>
      <c r="B473" s="83" t="s">
        <v>24</v>
      </c>
      <c r="C473" s="83" t="s">
        <v>617</v>
      </c>
      <c r="D473" s="83" t="s">
        <v>264</v>
      </c>
      <c r="E473" s="83" t="s">
        <v>574</v>
      </c>
      <c r="F473" s="83"/>
      <c r="G473" s="184">
        <f t="shared" ref="G473:I475" si="67">G474</f>
        <v>1200</v>
      </c>
      <c r="H473" s="184">
        <f t="shared" si="67"/>
        <v>1200</v>
      </c>
      <c r="I473" s="188">
        <f t="shared" si="67"/>
        <v>1200</v>
      </c>
      <c r="J473" s="46"/>
      <c r="K473" s="46"/>
    </row>
    <row r="474" spans="1:11" s="56" customFormat="1" ht="37.5">
      <c r="A474" s="86" t="s">
        <v>575</v>
      </c>
      <c r="B474" s="83" t="s">
        <v>24</v>
      </c>
      <c r="C474" s="83" t="s">
        <v>617</v>
      </c>
      <c r="D474" s="83" t="s">
        <v>264</v>
      </c>
      <c r="E474" s="83" t="s">
        <v>576</v>
      </c>
      <c r="F474" s="83"/>
      <c r="G474" s="184">
        <f t="shared" si="67"/>
        <v>1200</v>
      </c>
      <c r="H474" s="184">
        <f t="shared" si="67"/>
        <v>1200</v>
      </c>
      <c r="I474" s="188">
        <f t="shared" si="67"/>
        <v>1200</v>
      </c>
      <c r="J474" s="46"/>
      <c r="K474" s="46"/>
    </row>
    <row r="475" spans="1:11" s="56" customFormat="1" ht="37.5">
      <c r="A475" s="86" t="s">
        <v>388</v>
      </c>
      <c r="B475" s="83" t="s">
        <v>24</v>
      </c>
      <c r="C475" s="83" t="s">
        <v>617</v>
      </c>
      <c r="D475" s="83" t="s">
        <v>264</v>
      </c>
      <c r="E475" s="83" t="s">
        <v>579</v>
      </c>
      <c r="F475" s="83"/>
      <c r="G475" s="184">
        <f t="shared" si="67"/>
        <v>1200</v>
      </c>
      <c r="H475" s="184">
        <f t="shared" si="67"/>
        <v>1200</v>
      </c>
      <c r="I475" s="188">
        <f t="shared" si="67"/>
        <v>1200</v>
      </c>
      <c r="J475" s="46"/>
      <c r="K475" s="46"/>
    </row>
    <row r="476" spans="1:11" s="56" customFormat="1" ht="61.9" customHeight="1">
      <c r="A476" s="86" t="s">
        <v>239</v>
      </c>
      <c r="B476" s="83" t="s">
        <v>24</v>
      </c>
      <c r="C476" s="83" t="s">
        <v>617</v>
      </c>
      <c r="D476" s="83" t="s">
        <v>264</v>
      </c>
      <c r="E476" s="83" t="s">
        <v>579</v>
      </c>
      <c r="F476" s="83" t="s">
        <v>247</v>
      </c>
      <c r="G476" s="184">
        <v>1200</v>
      </c>
      <c r="H476" s="184">
        <v>1200</v>
      </c>
      <c r="I476" s="188">
        <v>1200</v>
      </c>
      <c r="J476" s="46"/>
      <c r="K476" s="46"/>
    </row>
    <row r="477" spans="1:11" s="56" customFormat="1" ht="27.75" customHeight="1">
      <c r="A477" s="86" t="s">
        <v>473</v>
      </c>
      <c r="B477" s="83" t="s">
        <v>24</v>
      </c>
      <c r="C477" s="83" t="s">
        <v>617</v>
      </c>
      <c r="D477" s="83" t="s">
        <v>264</v>
      </c>
      <c r="E477" s="83" t="s">
        <v>474</v>
      </c>
      <c r="F477" s="83"/>
      <c r="G477" s="184">
        <f>G478</f>
        <v>4109862</v>
      </c>
      <c r="H477" s="184">
        <f>H478</f>
        <v>5012027</v>
      </c>
      <c r="I477" s="188">
        <f>I478</f>
        <v>5012027</v>
      </c>
      <c r="J477" s="46"/>
      <c r="K477" s="46"/>
    </row>
    <row r="478" spans="1:11" s="56" customFormat="1" ht="21" customHeight="1">
      <c r="A478" s="164" t="s">
        <v>659</v>
      </c>
      <c r="B478" s="83" t="s">
        <v>24</v>
      </c>
      <c r="C478" s="83" t="s">
        <v>617</v>
      </c>
      <c r="D478" s="83" t="s">
        <v>264</v>
      </c>
      <c r="E478" s="83" t="s">
        <v>476</v>
      </c>
      <c r="F478" s="83"/>
      <c r="G478" s="184">
        <f t="shared" ref="G478:I479" si="68">G479</f>
        <v>4109862</v>
      </c>
      <c r="H478" s="184">
        <f t="shared" si="68"/>
        <v>5012027</v>
      </c>
      <c r="I478" s="188">
        <f t="shared" si="68"/>
        <v>5012027</v>
      </c>
      <c r="J478" s="46"/>
      <c r="K478" s="46"/>
    </row>
    <row r="479" spans="1:11" s="56" customFormat="1" ht="20.25" customHeight="1">
      <c r="A479" s="86" t="s">
        <v>660</v>
      </c>
      <c r="B479" s="83" t="s">
        <v>24</v>
      </c>
      <c r="C479" s="83" t="s">
        <v>617</v>
      </c>
      <c r="D479" s="83" t="s">
        <v>264</v>
      </c>
      <c r="E479" s="83" t="s">
        <v>661</v>
      </c>
      <c r="F479" s="85"/>
      <c r="G479" s="184">
        <f t="shared" si="68"/>
        <v>4109862</v>
      </c>
      <c r="H479" s="184">
        <f t="shared" si="68"/>
        <v>5012027</v>
      </c>
      <c r="I479" s="188">
        <f t="shared" si="68"/>
        <v>5012027</v>
      </c>
      <c r="J479" s="46"/>
      <c r="K479" s="46"/>
    </row>
    <row r="480" spans="1:11" s="56" customFormat="1" ht="20.25" customHeight="1">
      <c r="A480" s="172" t="s">
        <v>570</v>
      </c>
      <c r="B480" s="83" t="s">
        <v>24</v>
      </c>
      <c r="C480" s="83" t="s">
        <v>617</v>
      </c>
      <c r="D480" s="83" t="s">
        <v>264</v>
      </c>
      <c r="E480" s="83" t="s">
        <v>661</v>
      </c>
      <c r="F480" s="83" t="s">
        <v>571</v>
      </c>
      <c r="G480" s="82">
        <v>4109862</v>
      </c>
      <c r="H480" s="82">
        <v>5012027</v>
      </c>
      <c r="I480" s="160">
        <v>5012027</v>
      </c>
      <c r="J480" s="46"/>
      <c r="K480" s="46"/>
    </row>
    <row r="481" spans="1:11" s="56" customFormat="1" ht="41.25" customHeight="1">
      <c r="A481" s="158" t="s">
        <v>27</v>
      </c>
      <c r="B481" s="85" t="s">
        <v>26</v>
      </c>
      <c r="C481" s="85"/>
      <c r="D481" s="85"/>
      <c r="E481" s="85"/>
      <c r="F481" s="85"/>
      <c r="G481" s="182">
        <f>G482+G498+G528+G555</f>
        <v>69529730.149999991</v>
      </c>
      <c r="H481" s="182">
        <f>H482+H498+H528+H555</f>
        <v>63796042.049999997</v>
      </c>
      <c r="I481" s="186">
        <f>I482+I498+I528+I555</f>
        <v>41927332.059999995</v>
      </c>
      <c r="J481" s="46"/>
      <c r="K481" s="46"/>
    </row>
    <row r="482" spans="1:11" s="56" customFormat="1" ht="23.25" customHeight="1">
      <c r="A482" s="158" t="s">
        <v>468</v>
      </c>
      <c r="B482" s="85" t="s">
        <v>26</v>
      </c>
      <c r="C482" s="85" t="s">
        <v>469</v>
      </c>
      <c r="D482" s="85"/>
      <c r="E482" s="85"/>
      <c r="F482" s="83"/>
      <c r="G482" s="181">
        <f t="shared" ref="G482:I484" si="69">G483</f>
        <v>26230860.190000001</v>
      </c>
      <c r="H482" s="181">
        <f t="shared" si="69"/>
        <v>24001589.329999998</v>
      </c>
      <c r="I482" s="185">
        <f t="shared" si="69"/>
        <v>316264</v>
      </c>
      <c r="J482" s="46"/>
      <c r="K482" s="46"/>
    </row>
    <row r="483" spans="1:11" s="56" customFormat="1" ht="21" customHeight="1">
      <c r="A483" s="158" t="s">
        <v>542</v>
      </c>
      <c r="B483" s="85" t="s">
        <v>26</v>
      </c>
      <c r="C483" s="85" t="s">
        <v>469</v>
      </c>
      <c r="D483" s="85" t="s">
        <v>241</v>
      </c>
      <c r="E483" s="85"/>
      <c r="F483" s="83"/>
      <c r="G483" s="181">
        <f t="shared" si="69"/>
        <v>26230860.190000001</v>
      </c>
      <c r="H483" s="181">
        <f t="shared" si="69"/>
        <v>24001589.329999998</v>
      </c>
      <c r="I483" s="185">
        <f t="shared" si="69"/>
        <v>316264</v>
      </c>
      <c r="J483" s="46"/>
      <c r="K483" s="46"/>
    </row>
    <row r="484" spans="1:11" s="56" customFormat="1" ht="42" customHeight="1">
      <c r="A484" s="86" t="s">
        <v>471</v>
      </c>
      <c r="B484" s="83" t="s">
        <v>26</v>
      </c>
      <c r="C484" s="83" t="s">
        <v>469</v>
      </c>
      <c r="D484" s="83" t="s">
        <v>241</v>
      </c>
      <c r="E484" s="83" t="s">
        <v>472</v>
      </c>
      <c r="F484" s="83"/>
      <c r="G484" s="184">
        <f t="shared" si="69"/>
        <v>26230860.190000001</v>
      </c>
      <c r="H484" s="184">
        <f t="shared" si="69"/>
        <v>24001589.329999998</v>
      </c>
      <c r="I484" s="188">
        <f t="shared" si="69"/>
        <v>316264</v>
      </c>
      <c r="J484" s="46"/>
      <c r="K484" s="46"/>
    </row>
    <row r="485" spans="1:11" s="56" customFormat="1" ht="47.25" customHeight="1">
      <c r="A485" s="86" t="s">
        <v>695</v>
      </c>
      <c r="B485" s="83" t="s">
        <v>26</v>
      </c>
      <c r="C485" s="83" t="s">
        <v>469</v>
      </c>
      <c r="D485" s="83" t="s">
        <v>241</v>
      </c>
      <c r="E485" s="83" t="s">
        <v>544</v>
      </c>
      <c r="F485" s="83"/>
      <c r="G485" s="184">
        <f>G486+G493</f>
        <v>26230860.190000001</v>
      </c>
      <c r="H485" s="184">
        <f>H486+H493</f>
        <v>24001589.329999998</v>
      </c>
      <c r="I485" s="188">
        <f>I486+I493</f>
        <v>316264</v>
      </c>
      <c r="J485" s="46"/>
      <c r="K485" s="46"/>
    </row>
    <row r="486" spans="1:11" s="56" customFormat="1" ht="38.25" customHeight="1">
      <c r="A486" s="164" t="s">
        <v>545</v>
      </c>
      <c r="B486" s="83" t="s">
        <v>26</v>
      </c>
      <c r="C486" s="83" t="s">
        <v>469</v>
      </c>
      <c r="D486" s="83" t="s">
        <v>241</v>
      </c>
      <c r="E486" s="83" t="s">
        <v>546</v>
      </c>
      <c r="F486" s="83"/>
      <c r="G486" s="184">
        <f>G487+G489+G491</f>
        <v>25851919.190000001</v>
      </c>
      <c r="H486" s="184">
        <f>H487+H489+H491</f>
        <v>23685325.329999998</v>
      </c>
      <c r="I486" s="188">
        <f>I487+I489+I491</f>
        <v>0</v>
      </c>
      <c r="J486" s="46"/>
      <c r="K486" s="46"/>
    </row>
    <row r="487" spans="1:11" s="56" customFormat="1" ht="42.75" customHeight="1">
      <c r="A487" s="86" t="s">
        <v>388</v>
      </c>
      <c r="B487" s="83" t="s">
        <v>26</v>
      </c>
      <c r="C487" s="83" t="s">
        <v>469</v>
      </c>
      <c r="D487" s="83" t="s">
        <v>241</v>
      </c>
      <c r="E487" s="83" t="s">
        <v>547</v>
      </c>
      <c r="F487" s="83"/>
      <c r="G487" s="151">
        <f>G488</f>
        <v>22563123.190000001</v>
      </c>
      <c r="H487" s="151">
        <f>H488</f>
        <v>23685325.329999998</v>
      </c>
      <c r="I487" s="175">
        <f>I488</f>
        <v>0</v>
      </c>
      <c r="J487" s="46"/>
      <c r="K487" s="46"/>
    </row>
    <row r="488" spans="1:11" s="56" customFormat="1" ht="44.25" customHeight="1">
      <c r="A488" s="86" t="s">
        <v>324</v>
      </c>
      <c r="B488" s="83" t="s">
        <v>26</v>
      </c>
      <c r="C488" s="83" t="s">
        <v>469</v>
      </c>
      <c r="D488" s="83" t="s">
        <v>241</v>
      </c>
      <c r="E488" s="83" t="s">
        <v>547</v>
      </c>
      <c r="F488" s="83" t="s">
        <v>325</v>
      </c>
      <c r="G488" s="151">
        <f>22565523.19-2400</f>
        <v>22563123.190000001</v>
      </c>
      <c r="H488" s="151">
        <v>23685325.329999998</v>
      </c>
      <c r="I488" s="175"/>
      <c r="J488" s="46"/>
      <c r="K488" s="46"/>
    </row>
    <row r="489" spans="1:11" s="56" customFormat="1" ht="31.5" customHeight="1">
      <c r="A489" s="86" t="s">
        <v>548</v>
      </c>
      <c r="B489" s="83" t="s">
        <v>26</v>
      </c>
      <c r="C489" s="83" t="s">
        <v>469</v>
      </c>
      <c r="D489" s="83" t="s">
        <v>241</v>
      </c>
      <c r="E489" s="83" t="s">
        <v>549</v>
      </c>
      <c r="F489" s="83"/>
      <c r="G489" s="151">
        <f>G490</f>
        <v>1800000</v>
      </c>
      <c r="H489" s="151">
        <f>H490</f>
        <v>0</v>
      </c>
      <c r="I489" s="175">
        <f>I490</f>
        <v>0</v>
      </c>
      <c r="J489" s="46"/>
      <c r="K489" s="46"/>
    </row>
    <row r="490" spans="1:11" s="56" customFormat="1" ht="44.25" customHeight="1">
      <c r="A490" s="86" t="s">
        <v>324</v>
      </c>
      <c r="B490" s="83" t="s">
        <v>26</v>
      </c>
      <c r="C490" s="83" t="s">
        <v>469</v>
      </c>
      <c r="D490" s="83" t="s">
        <v>241</v>
      </c>
      <c r="E490" s="83" t="s">
        <v>549</v>
      </c>
      <c r="F490" s="83" t="s">
        <v>325</v>
      </c>
      <c r="G490" s="151">
        <v>1800000</v>
      </c>
      <c r="H490" s="151">
        <v>0</v>
      </c>
      <c r="I490" s="175">
        <v>0</v>
      </c>
      <c r="J490" s="46"/>
      <c r="K490" s="46"/>
    </row>
    <row r="491" spans="1:11" s="56" customFormat="1" ht="26.25" customHeight="1">
      <c r="A491" s="86" t="s">
        <v>550</v>
      </c>
      <c r="B491" s="83" t="s">
        <v>26</v>
      </c>
      <c r="C491" s="83" t="s">
        <v>469</v>
      </c>
      <c r="D491" s="83" t="s">
        <v>241</v>
      </c>
      <c r="E491" s="83" t="s">
        <v>551</v>
      </c>
      <c r="F491" s="83"/>
      <c r="G491" s="151">
        <f>G492</f>
        <v>1488796</v>
      </c>
      <c r="H491" s="151">
        <f>H492</f>
        <v>0</v>
      </c>
      <c r="I491" s="175">
        <f>I492</f>
        <v>0</v>
      </c>
      <c r="J491" s="46"/>
      <c r="K491" s="46"/>
    </row>
    <row r="492" spans="1:11" s="56" customFormat="1" ht="44.25" customHeight="1">
      <c r="A492" s="86" t="s">
        <v>324</v>
      </c>
      <c r="B492" s="83" t="s">
        <v>26</v>
      </c>
      <c r="C492" s="83" t="s">
        <v>469</v>
      </c>
      <c r="D492" s="83" t="s">
        <v>241</v>
      </c>
      <c r="E492" s="83" t="s">
        <v>551</v>
      </c>
      <c r="F492" s="83" t="s">
        <v>325</v>
      </c>
      <c r="G492" s="151">
        <v>1488796</v>
      </c>
      <c r="H492" s="151">
        <v>0</v>
      </c>
      <c r="I492" s="175">
        <v>0</v>
      </c>
      <c r="J492" s="46"/>
      <c r="K492" s="46"/>
    </row>
    <row r="493" spans="1:11" s="56" customFormat="1" ht="44.25" customHeight="1">
      <c r="A493" s="86" t="s">
        <v>552</v>
      </c>
      <c r="B493" s="83" t="s">
        <v>26</v>
      </c>
      <c r="C493" s="83" t="s">
        <v>469</v>
      </c>
      <c r="D493" s="83" t="s">
        <v>241</v>
      </c>
      <c r="E493" s="83" t="s">
        <v>553</v>
      </c>
      <c r="F493" s="83"/>
      <c r="G493" s="151">
        <f>G494+G496</f>
        <v>378941</v>
      </c>
      <c r="H493" s="151">
        <f>H494+H496</f>
        <v>316264</v>
      </c>
      <c r="I493" s="175">
        <f>I494+I496</f>
        <v>316264</v>
      </c>
      <c r="J493" s="46"/>
      <c r="K493" s="46"/>
    </row>
    <row r="494" spans="1:11" s="56" customFormat="1" ht="44.25" customHeight="1">
      <c r="A494" s="86" t="s">
        <v>481</v>
      </c>
      <c r="B494" s="83" t="s">
        <v>26</v>
      </c>
      <c r="C494" s="83" t="s">
        <v>469</v>
      </c>
      <c r="D494" s="83" t="s">
        <v>241</v>
      </c>
      <c r="E494" s="83" t="s">
        <v>554</v>
      </c>
      <c r="F494" s="83"/>
      <c r="G494" s="151">
        <f>G495</f>
        <v>62677</v>
      </c>
      <c r="H494" s="151">
        <f>H495</f>
        <v>0</v>
      </c>
      <c r="I494" s="175">
        <f>I495</f>
        <v>0</v>
      </c>
      <c r="J494" s="46"/>
      <c r="K494" s="46"/>
    </row>
    <row r="495" spans="1:11" s="56" customFormat="1" ht="44.25" customHeight="1">
      <c r="A495" s="86" t="s">
        <v>324</v>
      </c>
      <c r="B495" s="83" t="s">
        <v>26</v>
      </c>
      <c r="C495" s="83" t="s">
        <v>469</v>
      </c>
      <c r="D495" s="83" t="s">
        <v>241</v>
      </c>
      <c r="E495" s="83" t="s">
        <v>554</v>
      </c>
      <c r="F495" s="83" t="s">
        <v>325</v>
      </c>
      <c r="G495" s="151">
        <v>62677</v>
      </c>
      <c r="H495" s="151">
        <v>0</v>
      </c>
      <c r="I495" s="175">
        <v>0</v>
      </c>
      <c r="J495" s="46"/>
      <c r="K495" s="46"/>
    </row>
    <row r="496" spans="1:11" s="56" customFormat="1" ht="44.25" customHeight="1">
      <c r="A496" s="86" t="s">
        <v>483</v>
      </c>
      <c r="B496" s="83" t="s">
        <v>26</v>
      </c>
      <c r="C496" s="83" t="s">
        <v>469</v>
      </c>
      <c r="D496" s="83" t="s">
        <v>241</v>
      </c>
      <c r="E496" s="83" t="s">
        <v>555</v>
      </c>
      <c r="F496" s="83"/>
      <c r="G496" s="151">
        <f>G497</f>
        <v>316264</v>
      </c>
      <c r="H496" s="151">
        <f>H497</f>
        <v>316264</v>
      </c>
      <c r="I496" s="175">
        <f>I497</f>
        <v>316264</v>
      </c>
      <c r="J496" s="46"/>
      <c r="K496" s="46"/>
    </row>
    <row r="497" spans="1:11" s="56" customFormat="1" ht="44.25" customHeight="1">
      <c r="A497" s="86" t="s">
        <v>324</v>
      </c>
      <c r="B497" s="83" t="s">
        <v>26</v>
      </c>
      <c r="C497" s="83" t="s">
        <v>469</v>
      </c>
      <c r="D497" s="83" t="s">
        <v>241</v>
      </c>
      <c r="E497" s="83" t="s">
        <v>555</v>
      </c>
      <c r="F497" s="83" t="s">
        <v>325</v>
      </c>
      <c r="G497" s="151">
        <v>316264</v>
      </c>
      <c r="H497" s="151">
        <v>316264</v>
      </c>
      <c r="I497" s="175">
        <v>316264</v>
      </c>
      <c r="J497" s="46"/>
      <c r="K497" s="46"/>
    </row>
    <row r="498" spans="1:11" s="52" customFormat="1">
      <c r="A498" s="158" t="s">
        <v>696</v>
      </c>
      <c r="B498" s="85" t="s">
        <v>26</v>
      </c>
      <c r="C498" s="85" t="s">
        <v>589</v>
      </c>
      <c r="D498" s="85"/>
      <c r="E498" s="85"/>
      <c r="F498" s="83"/>
      <c r="G498" s="182">
        <f>G499+G518</f>
        <v>34042362.859999999</v>
      </c>
      <c r="H498" s="182">
        <f>H499+H518</f>
        <v>29846487.879999999</v>
      </c>
      <c r="I498" s="186">
        <f>I499+I518</f>
        <v>31298504.939999998</v>
      </c>
      <c r="J498" s="46"/>
      <c r="K498" s="46"/>
    </row>
    <row r="499" spans="1:11" s="52" customFormat="1" ht="25.5" customHeight="1">
      <c r="A499" s="158" t="s">
        <v>590</v>
      </c>
      <c r="B499" s="85" t="s">
        <v>26</v>
      </c>
      <c r="C499" s="85" t="s">
        <v>589</v>
      </c>
      <c r="D499" s="85" t="s">
        <v>229</v>
      </c>
      <c r="E499" s="85"/>
      <c r="F499" s="83"/>
      <c r="G499" s="182">
        <f>G500+G513</f>
        <v>33351182.68</v>
      </c>
      <c r="H499" s="182">
        <f>H500+H513</f>
        <v>29159291.699999999</v>
      </c>
      <c r="I499" s="186">
        <f>I500+I513</f>
        <v>30611308.759999998</v>
      </c>
      <c r="J499" s="46"/>
      <c r="K499" s="46"/>
    </row>
    <row r="500" spans="1:11" s="52" customFormat="1" ht="41.25" customHeight="1">
      <c r="A500" s="159" t="s">
        <v>591</v>
      </c>
      <c r="B500" s="83" t="s">
        <v>26</v>
      </c>
      <c r="C500" s="83" t="s">
        <v>589</v>
      </c>
      <c r="D500" s="83" t="s">
        <v>229</v>
      </c>
      <c r="E500" s="83" t="s">
        <v>592</v>
      </c>
      <c r="F500" s="83"/>
      <c r="G500" s="151">
        <f>G501+G509</f>
        <v>33325182.68</v>
      </c>
      <c r="H500" s="151">
        <f>H501+H509</f>
        <v>29129291.699999999</v>
      </c>
      <c r="I500" s="175">
        <f>I501+I509</f>
        <v>30571308.759999998</v>
      </c>
      <c r="J500" s="46"/>
      <c r="K500" s="46"/>
    </row>
    <row r="501" spans="1:11" s="52" customFormat="1" ht="29.25" customHeight="1">
      <c r="A501" s="86" t="s">
        <v>593</v>
      </c>
      <c r="B501" s="83" t="s">
        <v>26</v>
      </c>
      <c r="C501" s="83" t="s">
        <v>589</v>
      </c>
      <c r="D501" s="83" t="s">
        <v>229</v>
      </c>
      <c r="E501" s="83" t="s">
        <v>594</v>
      </c>
      <c r="F501" s="83"/>
      <c r="G501" s="151">
        <f>G502</f>
        <v>15284990.359999999</v>
      </c>
      <c r="H501" s="151">
        <f>H502</f>
        <v>10169000.41</v>
      </c>
      <c r="I501" s="175">
        <f>I502</f>
        <v>10672415.699999999</v>
      </c>
      <c r="J501" s="46"/>
      <c r="K501" s="46"/>
    </row>
    <row r="502" spans="1:11" s="52" customFormat="1" ht="44.25" customHeight="1">
      <c r="A502" s="86" t="s">
        <v>595</v>
      </c>
      <c r="B502" s="83" t="s">
        <v>26</v>
      </c>
      <c r="C502" s="83" t="s">
        <v>589</v>
      </c>
      <c r="D502" s="83" t="s">
        <v>229</v>
      </c>
      <c r="E502" s="83" t="s">
        <v>596</v>
      </c>
      <c r="F502" s="83"/>
      <c r="G502" s="151">
        <f>G503+G505+G507</f>
        <v>15284990.359999999</v>
      </c>
      <c r="H502" s="151">
        <f>H503+H505+H507</f>
        <v>10169000.41</v>
      </c>
      <c r="I502" s="175">
        <f>I503+I505+I507</f>
        <v>10672415.699999999</v>
      </c>
      <c r="J502" s="46"/>
      <c r="K502" s="46"/>
    </row>
    <row r="503" spans="1:11" s="52" customFormat="1" ht="25.5" customHeight="1">
      <c r="A503" s="86" t="s">
        <v>548</v>
      </c>
      <c r="B503" s="83" t="s">
        <v>26</v>
      </c>
      <c r="C503" s="83" t="s">
        <v>589</v>
      </c>
      <c r="D503" s="83" t="s">
        <v>229</v>
      </c>
      <c r="E503" s="83" t="s">
        <v>812</v>
      </c>
      <c r="F503" s="83"/>
      <c r="G503" s="151">
        <f>G504</f>
        <v>1800000</v>
      </c>
      <c r="H503" s="151">
        <f>H504</f>
        <v>0</v>
      </c>
      <c r="I503" s="175">
        <f>I504</f>
        <v>0</v>
      </c>
      <c r="J503" s="46"/>
      <c r="K503" s="46"/>
    </row>
    <row r="504" spans="1:11" s="52" customFormat="1" ht="44.25" customHeight="1">
      <c r="A504" s="86" t="s">
        <v>324</v>
      </c>
      <c r="B504" s="83" t="s">
        <v>26</v>
      </c>
      <c r="C504" s="83" t="s">
        <v>589</v>
      </c>
      <c r="D504" s="83" t="s">
        <v>229</v>
      </c>
      <c r="E504" s="83" t="s">
        <v>812</v>
      </c>
      <c r="F504" s="83" t="s">
        <v>325</v>
      </c>
      <c r="G504" s="151">
        <v>1800000</v>
      </c>
      <c r="H504" s="151">
        <v>0</v>
      </c>
      <c r="I504" s="175">
        <v>0</v>
      </c>
      <c r="J504" s="46"/>
      <c r="K504" s="46"/>
    </row>
    <row r="505" spans="1:11" s="52" customFormat="1" ht="44.25" customHeight="1">
      <c r="A505" s="86" t="s">
        <v>388</v>
      </c>
      <c r="B505" s="83" t="s">
        <v>26</v>
      </c>
      <c r="C505" s="83" t="s">
        <v>589</v>
      </c>
      <c r="D505" s="83" t="s">
        <v>229</v>
      </c>
      <c r="E505" s="83" t="s">
        <v>597</v>
      </c>
      <c r="F505" s="83"/>
      <c r="G505" s="151">
        <f>G506</f>
        <v>9746300.3599999994</v>
      </c>
      <c r="H505" s="151">
        <f>H506</f>
        <v>10169000.41</v>
      </c>
      <c r="I505" s="175">
        <f>I506</f>
        <v>10672415.699999999</v>
      </c>
      <c r="J505" s="46"/>
      <c r="K505" s="46"/>
    </row>
    <row r="506" spans="1:11" s="52" customFormat="1" ht="45.75" customHeight="1">
      <c r="A506" s="86" t="s">
        <v>324</v>
      </c>
      <c r="B506" s="83" t="s">
        <v>26</v>
      </c>
      <c r="C506" s="83" t="s">
        <v>589</v>
      </c>
      <c r="D506" s="83" t="s">
        <v>229</v>
      </c>
      <c r="E506" s="83" t="s">
        <v>597</v>
      </c>
      <c r="F506" s="83" t="s">
        <v>325</v>
      </c>
      <c r="G506" s="151">
        <v>9746300.3599999994</v>
      </c>
      <c r="H506" s="151">
        <v>10169000.41</v>
      </c>
      <c r="I506" s="175">
        <v>10672415.699999999</v>
      </c>
      <c r="J506" s="46"/>
      <c r="K506" s="46"/>
    </row>
    <row r="507" spans="1:11" s="52" customFormat="1" ht="37.5">
      <c r="A507" s="86" t="s">
        <v>550</v>
      </c>
      <c r="B507" s="83" t="s">
        <v>26</v>
      </c>
      <c r="C507" s="83" t="s">
        <v>589</v>
      </c>
      <c r="D507" s="83" t="s">
        <v>229</v>
      </c>
      <c r="E507" s="83" t="s">
        <v>813</v>
      </c>
      <c r="F507" s="83"/>
      <c r="G507" s="151">
        <f>G508</f>
        <v>3738690</v>
      </c>
      <c r="H507" s="151">
        <f>H508</f>
        <v>0</v>
      </c>
      <c r="I507" s="175">
        <f>I508</f>
        <v>0</v>
      </c>
      <c r="J507" s="46"/>
      <c r="K507" s="46"/>
    </row>
    <row r="508" spans="1:11" s="52" customFormat="1" ht="37.5">
      <c r="A508" s="86" t="s">
        <v>324</v>
      </c>
      <c r="B508" s="83" t="s">
        <v>26</v>
      </c>
      <c r="C508" s="83" t="s">
        <v>589</v>
      </c>
      <c r="D508" s="83" t="s">
        <v>229</v>
      </c>
      <c r="E508" s="83" t="s">
        <v>813</v>
      </c>
      <c r="F508" s="83" t="s">
        <v>325</v>
      </c>
      <c r="G508" s="151">
        <v>3738690</v>
      </c>
      <c r="H508" s="151">
        <v>0</v>
      </c>
      <c r="I508" s="175">
        <v>0</v>
      </c>
      <c r="J508" s="46"/>
      <c r="K508" s="46"/>
    </row>
    <row r="509" spans="1:11" s="52" customFormat="1" ht="30.75" customHeight="1">
      <c r="A509" s="86" t="s">
        <v>598</v>
      </c>
      <c r="B509" s="83" t="s">
        <v>26</v>
      </c>
      <c r="C509" s="83" t="s">
        <v>589</v>
      </c>
      <c r="D509" s="83" t="s">
        <v>229</v>
      </c>
      <c r="E509" s="83" t="s">
        <v>599</v>
      </c>
      <c r="F509" s="83"/>
      <c r="G509" s="151">
        <f t="shared" ref="G509:I511" si="70">G510</f>
        <v>18040192.32</v>
      </c>
      <c r="H509" s="151">
        <f t="shared" si="70"/>
        <v>18960291.289999999</v>
      </c>
      <c r="I509" s="175">
        <f t="shared" si="70"/>
        <v>19898893.059999999</v>
      </c>
      <c r="J509" s="46"/>
      <c r="K509" s="46"/>
    </row>
    <row r="510" spans="1:11" s="52" customFormat="1" ht="45.75" customHeight="1">
      <c r="A510" s="86" t="s">
        <v>600</v>
      </c>
      <c r="B510" s="83" t="s">
        <v>26</v>
      </c>
      <c r="C510" s="83" t="s">
        <v>589</v>
      </c>
      <c r="D510" s="83" t="s">
        <v>229</v>
      </c>
      <c r="E510" s="83" t="s">
        <v>601</v>
      </c>
      <c r="F510" s="83"/>
      <c r="G510" s="151">
        <f>G511</f>
        <v>18040192.32</v>
      </c>
      <c r="H510" s="151">
        <f t="shared" si="70"/>
        <v>18960291.289999999</v>
      </c>
      <c r="I510" s="175">
        <f t="shared" si="70"/>
        <v>19898893.059999999</v>
      </c>
      <c r="J510" s="46"/>
      <c r="K510" s="46"/>
    </row>
    <row r="511" spans="1:11" s="52" customFormat="1" ht="43.5" customHeight="1">
      <c r="A511" s="86" t="s">
        <v>388</v>
      </c>
      <c r="B511" s="83" t="s">
        <v>26</v>
      </c>
      <c r="C511" s="83" t="s">
        <v>589</v>
      </c>
      <c r="D511" s="83" t="s">
        <v>229</v>
      </c>
      <c r="E511" s="83" t="s">
        <v>602</v>
      </c>
      <c r="F511" s="83"/>
      <c r="G511" s="151">
        <f t="shared" si="70"/>
        <v>18040192.32</v>
      </c>
      <c r="H511" s="151">
        <f t="shared" si="70"/>
        <v>18960291.289999999</v>
      </c>
      <c r="I511" s="175">
        <f t="shared" si="70"/>
        <v>19898893.059999999</v>
      </c>
      <c r="J511" s="46"/>
      <c r="K511" s="46"/>
    </row>
    <row r="512" spans="1:11" s="52" customFormat="1" ht="39" customHeight="1">
      <c r="A512" s="86" t="s">
        <v>324</v>
      </c>
      <c r="B512" s="83" t="s">
        <v>26</v>
      </c>
      <c r="C512" s="83" t="s">
        <v>589</v>
      </c>
      <c r="D512" s="83" t="s">
        <v>229</v>
      </c>
      <c r="E512" s="83" t="s">
        <v>602</v>
      </c>
      <c r="F512" s="83" t="s">
        <v>325</v>
      </c>
      <c r="G512" s="151">
        <f>18041392.32-1200</f>
        <v>18040192.32</v>
      </c>
      <c r="H512" s="151">
        <v>18960291.289999999</v>
      </c>
      <c r="I512" s="175">
        <v>19898893.059999999</v>
      </c>
      <c r="J512" s="46"/>
      <c r="K512" s="46"/>
    </row>
    <row r="513" spans="1:11" s="52" customFormat="1" ht="39" customHeight="1">
      <c r="A513" s="86" t="s">
        <v>492</v>
      </c>
      <c r="B513" s="83" t="s">
        <v>26</v>
      </c>
      <c r="C513" s="83" t="s">
        <v>589</v>
      </c>
      <c r="D513" s="83" t="s">
        <v>229</v>
      </c>
      <c r="E513" s="83" t="s">
        <v>493</v>
      </c>
      <c r="F513" s="83"/>
      <c r="G513" s="151">
        <f t="shared" ref="G513:I516" si="71">G514</f>
        <v>26000</v>
      </c>
      <c r="H513" s="151">
        <f t="shared" si="71"/>
        <v>30000</v>
      </c>
      <c r="I513" s="175">
        <f t="shared" si="71"/>
        <v>40000</v>
      </c>
      <c r="J513" s="46"/>
      <c r="K513" s="46"/>
    </row>
    <row r="514" spans="1:11" s="52" customFormat="1" ht="39" customHeight="1">
      <c r="A514" s="86" t="s">
        <v>494</v>
      </c>
      <c r="B514" s="83" t="s">
        <v>26</v>
      </c>
      <c r="C514" s="83" t="s">
        <v>589</v>
      </c>
      <c r="D514" s="83" t="s">
        <v>229</v>
      </c>
      <c r="E514" s="83" t="s">
        <v>495</v>
      </c>
      <c r="F514" s="83"/>
      <c r="G514" s="151">
        <f t="shared" si="71"/>
        <v>26000</v>
      </c>
      <c r="H514" s="151">
        <f t="shared" si="71"/>
        <v>30000</v>
      </c>
      <c r="I514" s="175">
        <f t="shared" si="71"/>
        <v>40000</v>
      </c>
      <c r="J514" s="46"/>
      <c r="K514" s="46"/>
    </row>
    <row r="515" spans="1:11" s="52" customFormat="1" ht="39" customHeight="1">
      <c r="A515" s="86" t="s">
        <v>496</v>
      </c>
      <c r="B515" s="83" t="s">
        <v>26</v>
      </c>
      <c r="C515" s="83" t="s">
        <v>589</v>
      </c>
      <c r="D515" s="83" t="s">
        <v>229</v>
      </c>
      <c r="E515" s="83" t="s">
        <v>497</v>
      </c>
      <c r="F515" s="83"/>
      <c r="G515" s="151">
        <f t="shared" si="71"/>
        <v>26000</v>
      </c>
      <c r="H515" s="151">
        <f t="shared" si="71"/>
        <v>30000</v>
      </c>
      <c r="I515" s="175">
        <f t="shared" si="71"/>
        <v>40000</v>
      </c>
      <c r="J515" s="46"/>
      <c r="K515" s="46"/>
    </row>
    <row r="516" spans="1:11" s="52" customFormat="1" ht="28.5" customHeight="1">
      <c r="A516" s="86" t="s">
        <v>498</v>
      </c>
      <c r="B516" s="83" t="s">
        <v>26</v>
      </c>
      <c r="C516" s="83" t="s">
        <v>589</v>
      </c>
      <c r="D516" s="83" t="s">
        <v>229</v>
      </c>
      <c r="E516" s="83" t="s">
        <v>499</v>
      </c>
      <c r="F516" s="83"/>
      <c r="G516" s="151">
        <f t="shared" si="71"/>
        <v>26000</v>
      </c>
      <c r="H516" s="151">
        <f t="shared" si="71"/>
        <v>30000</v>
      </c>
      <c r="I516" s="175">
        <f t="shared" si="71"/>
        <v>40000</v>
      </c>
      <c r="J516" s="46"/>
      <c r="K516" s="46"/>
    </row>
    <row r="517" spans="1:11" s="52" customFormat="1" ht="39" customHeight="1">
      <c r="A517" s="86" t="s">
        <v>324</v>
      </c>
      <c r="B517" s="83" t="s">
        <v>26</v>
      </c>
      <c r="C517" s="83" t="s">
        <v>589</v>
      </c>
      <c r="D517" s="83" t="s">
        <v>229</v>
      </c>
      <c r="E517" s="83" t="s">
        <v>499</v>
      </c>
      <c r="F517" s="83" t="s">
        <v>325</v>
      </c>
      <c r="G517" s="151">
        <v>26000</v>
      </c>
      <c r="H517" s="151">
        <v>30000</v>
      </c>
      <c r="I517" s="175">
        <v>40000</v>
      </c>
      <c r="J517" s="46"/>
      <c r="K517" s="46"/>
    </row>
    <row r="518" spans="1:11" s="52" customFormat="1">
      <c r="A518" s="158" t="s">
        <v>603</v>
      </c>
      <c r="B518" s="85" t="s">
        <v>26</v>
      </c>
      <c r="C518" s="85" t="s">
        <v>589</v>
      </c>
      <c r="D518" s="85" t="s">
        <v>264</v>
      </c>
      <c r="E518" s="85"/>
      <c r="F518" s="83"/>
      <c r="G518" s="182">
        <f t="shared" ref="G518:I519" si="72">G519</f>
        <v>691180.18</v>
      </c>
      <c r="H518" s="182">
        <f t="shared" si="72"/>
        <v>687196.18</v>
      </c>
      <c r="I518" s="186">
        <f t="shared" si="72"/>
        <v>687196.18</v>
      </c>
      <c r="J518" s="46"/>
      <c r="K518" s="46"/>
    </row>
    <row r="519" spans="1:11" s="52" customFormat="1" ht="47.25" customHeight="1">
      <c r="A519" s="159" t="s">
        <v>591</v>
      </c>
      <c r="B519" s="83" t="s">
        <v>26</v>
      </c>
      <c r="C519" s="83" t="s">
        <v>589</v>
      </c>
      <c r="D519" s="83" t="s">
        <v>264</v>
      </c>
      <c r="E519" s="83" t="s">
        <v>592</v>
      </c>
      <c r="F519" s="83"/>
      <c r="G519" s="151">
        <f t="shared" si="72"/>
        <v>691180.18</v>
      </c>
      <c r="H519" s="151">
        <f t="shared" si="72"/>
        <v>687196.18</v>
      </c>
      <c r="I519" s="175">
        <f t="shared" si="72"/>
        <v>687196.18</v>
      </c>
      <c r="J519" s="46"/>
      <c r="K519" s="46"/>
    </row>
    <row r="520" spans="1:11" s="52" customFormat="1" ht="45.75" customHeight="1">
      <c r="A520" s="86" t="s">
        <v>604</v>
      </c>
      <c r="B520" s="83" t="s">
        <v>26</v>
      </c>
      <c r="C520" s="83" t="s">
        <v>589</v>
      </c>
      <c r="D520" s="83" t="s">
        <v>264</v>
      </c>
      <c r="E520" s="83" t="s">
        <v>605</v>
      </c>
      <c r="F520" s="83"/>
      <c r="G520" s="151">
        <f>G521+G524</f>
        <v>691180.18</v>
      </c>
      <c r="H520" s="151">
        <f>H521+H524</f>
        <v>687196.18</v>
      </c>
      <c r="I520" s="175">
        <f>I521+I524</f>
        <v>687196.18</v>
      </c>
      <c r="J520" s="46"/>
      <c r="K520" s="46"/>
    </row>
    <row r="521" spans="1:11" s="52" customFormat="1" ht="44.25" customHeight="1">
      <c r="A521" s="86" t="s">
        <v>606</v>
      </c>
      <c r="B521" s="83" t="s">
        <v>26</v>
      </c>
      <c r="C521" s="83" t="s">
        <v>589</v>
      </c>
      <c r="D521" s="83" t="s">
        <v>264</v>
      </c>
      <c r="E521" s="83" t="s">
        <v>607</v>
      </c>
      <c r="F521" s="83"/>
      <c r="G521" s="151">
        <f t="shared" ref="G521:I522" si="73">G522</f>
        <v>56856</v>
      </c>
      <c r="H521" s="151">
        <f t="shared" si="73"/>
        <v>52872</v>
      </c>
      <c r="I521" s="175">
        <f t="shared" si="73"/>
        <v>52872</v>
      </c>
      <c r="J521" s="46"/>
      <c r="K521" s="46"/>
    </row>
    <row r="522" spans="1:11" s="52" customFormat="1" ht="66.75" customHeight="1">
      <c r="A522" s="159" t="s">
        <v>608</v>
      </c>
      <c r="B522" s="83" t="s">
        <v>26</v>
      </c>
      <c r="C522" s="83" t="s">
        <v>589</v>
      </c>
      <c r="D522" s="83" t="s">
        <v>264</v>
      </c>
      <c r="E522" s="83" t="s">
        <v>609</v>
      </c>
      <c r="F522" s="83"/>
      <c r="G522" s="151">
        <f t="shared" si="73"/>
        <v>56856</v>
      </c>
      <c r="H522" s="151">
        <f t="shared" si="73"/>
        <v>52872</v>
      </c>
      <c r="I522" s="175">
        <f t="shared" si="73"/>
        <v>52872</v>
      </c>
      <c r="J522" s="46"/>
      <c r="K522" s="46"/>
    </row>
    <row r="523" spans="1:11" s="56" customFormat="1" ht="83.25" customHeight="1">
      <c r="A523" s="86" t="s">
        <v>239</v>
      </c>
      <c r="B523" s="83" t="s">
        <v>26</v>
      </c>
      <c r="C523" s="83" t="s">
        <v>589</v>
      </c>
      <c r="D523" s="83" t="s">
        <v>264</v>
      </c>
      <c r="E523" s="83" t="s">
        <v>609</v>
      </c>
      <c r="F523" s="83" t="s">
        <v>247</v>
      </c>
      <c r="G523" s="82">
        <v>56856</v>
      </c>
      <c r="H523" s="82">
        <v>52872</v>
      </c>
      <c r="I523" s="160">
        <v>52872</v>
      </c>
      <c r="J523" s="46"/>
      <c r="K523" s="46"/>
    </row>
    <row r="524" spans="1:11" s="56" customFormat="1" ht="44.25" customHeight="1">
      <c r="A524" s="86" t="s">
        <v>580</v>
      </c>
      <c r="B524" s="83" t="s">
        <v>26</v>
      </c>
      <c r="C524" s="83" t="s">
        <v>589</v>
      </c>
      <c r="D524" s="83" t="s">
        <v>264</v>
      </c>
      <c r="E524" s="83" t="s">
        <v>610</v>
      </c>
      <c r="F524" s="83"/>
      <c r="G524" s="151">
        <f>G525</f>
        <v>634324.18000000005</v>
      </c>
      <c r="H524" s="151">
        <f>H525</f>
        <v>634324.18000000005</v>
      </c>
      <c r="I524" s="175">
        <f>I525</f>
        <v>634324.18000000005</v>
      </c>
      <c r="J524" s="46"/>
      <c r="K524" s="46"/>
    </row>
    <row r="525" spans="1:11" s="56" customFormat="1" ht="38.25" customHeight="1">
      <c r="A525" s="86" t="s">
        <v>237</v>
      </c>
      <c r="B525" s="83" t="s">
        <v>26</v>
      </c>
      <c r="C525" s="83" t="s">
        <v>589</v>
      </c>
      <c r="D525" s="83" t="s">
        <v>264</v>
      </c>
      <c r="E525" s="83" t="s">
        <v>611</v>
      </c>
      <c r="F525" s="83"/>
      <c r="G525" s="151">
        <f>G526+G527</f>
        <v>634324.18000000005</v>
      </c>
      <c r="H525" s="151">
        <f>H526+H527</f>
        <v>634324.18000000005</v>
      </c>
      <c r="I525" s="175">
        <f>I526+I527</f>
        <v>634324.18000000005</v>
      </c>
      <c r="J525" s="46"/>
      <c r="K525" s="46"/>
    </row>
    <row r="526" spans="1:11" s="56" customFormat="1" ht="81.75" customHeight="1">
      <c r="A526" s="86" t="s">
        <v>239</v>
      </c>
      <c r="B526" s="83" t="s">
        <v>26</v>
      </c>
      <c r="C526" s="83" t="s">
        <v>589</v>
      </c>
      <c r="D526" s="83" t="s">
        <v>264</v>
      </c>
      <c r="E526" s="83" t="s">
        <v>611</v>
      </c>
      <c r="F526" s="83" t="s">
        <v>247</v>
      </c>
      <c r="G526" s="151">
        <v>631324.18000000005</v>
      </c>
      <c r="H526" s="151">
        <v>631324.18000000005</v>
      </c>
      <c r="I526" s="175">
        <v>631324.18000000005</v>
      </c>
      <c r="J526" s="46"/>
      <c r="K526" s="46"/>
    </row>
    <row r="527" spans="1:11" s="56" customFormat="1" ht="46.5" customHeight="1">
      <c r="A527" s="86" t="s">
        <v>275</v>
      </c>
      <c r="B527" s="83" t="s">
        <v>26</v>
      </c>
      <c r="C527" s="83" t="s">
        <v>589</v>
      </c>
      <c r="D527" s="83" t="s">
        <v>264</v>
      </c>
      <c r="E527" s="83" t="s">
        <v>611</v>
      </c>
      <c r="F527" s="83" t="s">
        <v>306</v>
      </c>
      <c r="G527" s="151">
        <v>3000</v>
      </c>
      <c r="H527" s="151">
        <v>3000</v>
      </c>
      <c r="I527" s="175">
        <v>3000</v>
      </c>
      <c r="J527" s="46"/>
      <c r="K527" s="46"/>
    </row>
    <row r="528" spans="1:11" s="56" customFormat="1">
      <c r="A528" s="158" t="s">
        <v>690</v>
      </c>
      <c r="B528" s="85" t="s">
        <v>26</v>
      </c>
      <c r="C528" s="85" t="s">
        <v>617</v>
      </c>
      <c r="D528" s="85"/>
      <c r="E528" s="85"/>
      <c r="F528" s="83"/>
      <c r="G528" s="182">
        <f>G529+G540</f>
        <v>1734609</v>
      </c>
      <c r="H528" s="182">
        <f>H529+H540</f>
        <v>2258005</v>
      </c>
      <c r="I528" s="186">
        <f>I529+I540</f>
        <v>2257855</v>
      </c>
      <c r="J528" s="46"/>
      <c r="K528" s="46"/>
    </row>
    <row r="529" spans="1:11" s="56" customFormat="1">
      <c r="A529" s="158" t="s">
        <v>622</v>
      </c>
      <c r="B529" s="85" t="s">
        <v>26</v>
      </c>
      <c r="C529" s="85" t="s">
        <v>617</v>
      </c>
      <c r="D529" s="85" t="s">
        <v>241</v>
      </c>
      <c r="E529" s="85"/>
      <c r="F529" s="83"/>
      <c r="G529" s="182">
        <f>G530+G535</f>
        <v>1730409</v>
      </c>
      <c r="H529" s="182">
        <f>H530+H535</f>
        <v>2254255</v>
      </c>
      <c r="I529" s="186">
        <f>I530+I535</f>
        <v>2254255</v>
      </c>
      <c r="J529" s="46"/>
      <c r="K529" s="46"/>
    </row>
    <row r="530" spans="1:11" s="56" customFormat="1" ht="39.75" customHeight="1">
      <c r="A530" s="159" t="s">
        <v>591</v>
      </c>
      <c r="B530" s="83" t="s">
        <v>26</v>
      </c>
      <c r="C530" s="83" t="s">
        <v>617</v>
      </c>
      <c r="D530" s="83" t="s">
        <v>241</v>
      </c>
      <c r="E530" s="83" t="s">
        <v>592</v>
      </c>
      <c r="F530" s="83"/>
      <c r="G530" s="151">
        <f t="shared" ref="G530:I533" si="74">G531</f>
        <v>1395242</v>
      </c>
      <c r="H530" s="151">
        <f t="shared" si="74"/>
        <v>1829088</v>
      </c>
      <c r="I530" s="175">
        <f t="shared" si="74"/>
        <v>1829088</v>
      </c>
      <c r="J530" s="46"/>
      <c r="K530" s="46"/>
    </row>
    <row r="531" spans="1:11" s="56" customFormat="1" ht="48" customHeight="1">
      <c r="A531" s="86" t="s">
        <v>604</v>
      </c>
      <c r="B531" s="83" t="s">
        <v>26</v>
      </c>
      <c r="C531" s="83" t="s">
        <v>617</v>
      </c>
      <c r="D531" s="83" t="s">
        <v>241</v>
      </c>
      <c r="E531" s="83" t="s">
        <v>605</v>
      </c>
      <c r="F531" s="83"/>
      <c r="G531" s="151">
        <f t="shared" si="74"/>
        <v>1395242</v>
      </c>
      <c r="H531" s="151">
        <f t="shared" si="74"/>
        <v>1829088</v>
      </c>
      <c r="I531" s="175">
        <f t="shared" si="74"/>
        <v>1829088</v>
      </c>
      <c r="J531" s="46"/>
      <c r="K531" s="46"/>
    </row>
    <row r="532" spans="1:11" s="56" customFormat="1" ht="47.25" customHeight="1">
      <c r="A532" s="164" t="s">
        <v>623</v>
      </c>
      <c r="B532" s="83" t="s">
        <v>26</v>
      </c>
      <c r="C532" s="83" t="s">
        <v>617</v>
      </c>
      <c r="D532" s="83" t="s">
        <v>241</v>
      </c>
      <c r="E532" s="83" t="s">
        <v>624</v>
      </c>
      <c r="F532" s="83"/>
      <c r="G532" s="151">
        <f t="shared" si="74"/>
        <v>1395242</v>
      </c>
      <c r="H532" s="151">
        <f t="shared" si="74"/>
        <v>1829088</v>
      </c>
      <c r="I532" s="175">
        <f t="shared" si="74"/>
        <v>1829088</v>
      </c>
      <c r="J532" s="46"/>
      <c r="K532" s="46"/>
    </row>
    <row r="533" spans="1:11" s="56" customFormat="1" ht="69.75" customHeight="1">
      <c r="A533" s="174" t="s">
        <v>625</v>
      </c>
      <c r="B533" s="83" t="s">
        <v>26</v>
      </c>
      <c r="C533" s="83" t="s">
        <v>617</v>
      </c>
      <c r="D533" s="83" t="s">
        <v>241</v>
      </c>
      <c r="E533" s="83" t="s">
        <v>626</v>
      </c>
      <c r="F533" s="83"/>
      <c r="G533" s="151">
        <f t="shared" si="74"/>
        <v>1395242</v>
      </c>
      <c r="H533" s="151">
        <f t="shared" si="74"/>
        <v>1829088</v>
      </c>
      <c r="I533" s="175">
        <f t="shared" si="74"/>
        <v>1829088</v>
      </c>
      <c r="J533" s="46"/>
      <c r="K533" s="46"/>
    </row>
    <row r="534" spans="1:11" s="56" customFormat="1" ht="23.25" customHeight="1">
      <c r="A534" s="172" t="s">
        <v>570</v>
      </c>
      <c r="B534" s="83" t="s">
        <v>26</v>
      </c>
      <c r="C534" s="83" t="s">
        <v>617</v>
      </c>
      <c r="D534" s="83" t="s">
        <v>241</v>
      </c>
      <c r="E534" s="83" t="s">
        <v>626</v>
      </c>
      <c r="F534" s="83" t="s">
        <v>571</v>
      </c>
      <c r="G534" s="82">
        <v>1395242</v>
      </c>
      <c r="H534" s="82">
        <v>1829088</v>
      </c>
      <c r="I534" s="160">
        <v>1829088</v>
      </c>
      <c r="J534" s="46"/>
      <c r="K534" s="46"/>
    </row>
    <row r="535" spans="1:11" s="56" customFormat="1" ht="40.5" customHeight="1">
      <c r="A535" s="86" t="s">
        <v>471</v>
      </c>
      <c r="B535" s="83" t="s">
        <v>26</v>
      </c>
      <c r="C535" s="83" t="s">
        <v>617</v>
      </c>
      <c r="D535" s="83" t="s">
        <v>241</v>
      </c>
      <c r="E535" s="83" t="s">
        <v>472</v>
      </c>
      <c r="F535" s="83"/>
      <c r="G535" s="151">
        <f t="shared" ref="G535:I538" si="75">G536</f>
        <v>335167</v>
      </c>
      <c r="H535" s="151">
        <f t="shared" si="75"/>
        <v>425167</v>
      </c>
      <c r="I535" s="175">
        <f t="shared" si="75"/>
        <v>425167</v>
      </c>
      <c r="J535" s="46"/>
      <c r="K535" s="46"/>
    </row>
    <row r="536" spans="1:11" s="56" customFormat="1" ht="47.25" customHeight="1">
      <c r="A536" s="86" t="s">
        <v>695</v>
      </c>
      <c r="B536" s="83" t="s">
        <v>26</v>
      </c>
      <c r="C536" s="83" t="s">
        <v>617</v>
      </c>
      <c r="D536" s="83" t="s">
        <v>241</v>
      </c>
      <c r="E536" s="83" t="s">
        <v>544</v>
      </c>
      <c r="F536" s="83"/>
      <c r="G536" s="151">
        <f t="shared" si="75"/>
        <v>335167</v>
      </c>
      <c r="H536" s="151">
        <f t="shared" si="75"/>
        <v>425167</v>
      </c>
      <c r="I536" s="175">
        <f t="shared" si="75"/>
        <v>425167</v>
      </c>
      <c r="J536" s="46"/>
      <c r="K536" s="46"/>
    </row>
    <row r="537" spans="1:11" s="56" customFormat="1" ht="38.25" customHeight="1">
      <c r="A537" s="86" t="s">
        <v>643</v>
      </c>
      <c r="B537" s="83" t="s">
        <v>26</v>
      </c>
      <c r="C537" s="83" t="s">
        <v>617</v>
      </c>
      <c r="D537" s="83" t="s">
        <v>241</v>
      </c>
      <c r="E537" s="83" t="s">
        <v>553</v>
      </c>
      <c r="F537" s="83"/>
      <c r="G537" s="151">
        <f t="shared" si="75"/>
        <v>335167</v>
      </c>
      <c r="H537" s="151">
        <f t="shared" si="75"/>
        <v>425167</v>
      </c>
      <c r="I537" s="175">
        <f t="shared" si="75"/>
        <v>425167</v>
      </c>
      <c r="J537" s="46"/>
      <c r="K537" s="46"/>
    </row>
    <row r="538" spans="1:11" s="56" customFormat="1" ht="75.75" customHeight="1">
      <c r="A538" s="159" t="s">
        <v>641</v>
      </c>
      <c r="B538" s="83" t="s">
        <v>26</v>
      </c>
      <c r="C538" s="83" t="s">
        <v>617</v>
      </c>
      <c r="D538" s="83" t="s">
        <v>241</v>
      </c>
      <c r="E538" s="83" t="s">
        <v>644</v>
      </c>
      <c r="F538" s="83"/>
      <c r="G538" s="151">
        <f t="shared" si="75"/>
        <v>335167</v>
      </c>
      <c r="H538" s="151">
        <f t="shared" si="75"/>
        <v>425167</v>
      </c>
      <c r="I538" s="175">
        <f t="shared" si="75"/>
        <v>425167</v>
      </c>
      <c r="J538" s="46"/>
      <c r="K538" s="46"/>
    </row>
    <row r="539" spans="1:11" s="56" customFormat="1" ht="37.5">
      <c r="A539" s="86" t="s">
        <v>324</v>
      </c>
      <c r="B539" s="83" t="s">
        <v>26</v>
      </c>
      <c r="C539" s="83" t="s">
        <v>617</v>
      </c>
      <c r="D539" s="83" t="s">
        <v>241</v>
      </c>
      <c r="E539" s="83" t="s">
        <v>644</v>
      </c>
      <c r="F539" s="83" t="s">
        <v>325</v>
      </c>
      <c r="G539" s="151">
        <v>335167</v>
      </c>
      <c r="H539" s="151">
        <v>425167</v>
      </c>
      <c r="I539" s="175">
        <v>425167</v>
      </c>
      <c r="J539" s="46"/>
      <c r="K539" s="46"/>
    </row>
    <row r="540" spans="1:11" s="56" customFormat="1">
      <c r="A540" s="162" t="s">
        <v>649</v>
      </c>
      <c r="B540" s="85" t="s">
        <v>26</v>
      </c>
      <c r="C540" s="85" t="s">
        <v>617</v>
      </c>
      <c r="D540" s="85" t="s">
        <v>264</v>
      </c>
      <c r="E540" s="83"/>
      <c r="F540" s="83"/>
      <c r="G540" s="151">
        <f>G541+G550</f>
        <v>4200</v>
      </c>
      <c r="H540" s="151">
        <f>H541+H550</f>
        <v>3750</v>
      </c>
      <c r="I540" s="175">
        <f>I541+I550</f>
        <v>3600</v>
      </c>
      <c r="J540" s="46"/>
      <c r="K540" s="46"/>
    </row>
    <row r="541" spans="1:11" s="56" customFormat="1" ht="37.5">
      <c r="A541" s="159" t="s">
        <v>591</v>
      </c>
      <c r="B541" s="83" t="s">
        <v>26</v>
      </c>
      <c r="C541" s="83" t="s">
        <v>617</v>
      </c>
      <c r="D541" s="83" t="s">
        <v>264</v>
      </c>
      <c r="E541" s="83" t="s">
        <v>592</v>
      </c>
      <c r="F541" s="83"/>
      <c r="G541" s="151">
        <f>G542+G546</f>
        <v>1800</v>
      </c>
      <c r="H541" s="151">
        <f>H542+H546</f>
        <v>1350</v>
      </c>
      <c r="I541" s="175">
        <f>I542+I546</f>
        <v>1200</v>
      </c>
      <c r="J541" s="46"/>
      <c r="K541" s="46"/>
    </row>
    <row r="542" spans="1:11" s="56" customFormat="1">
      <c r="A542" s="86" t="s">
        <v>598</v>
      </c>
      <c r="B542" s="83" t="s">
        <v>26</v>
      </c>
      <c r="C542" s="83" t="s">
        <v>617</v>
      </c>
      <c r="D542" s="83" t="s">
        <v>264</v>
      </c>
      <c r="E542" s="83" t="s">
        <v>599</v>
      </c>
      <c r="F542" s="83"/>
      <c r="G542" s="151">
        <f t="shared" ref="G542:I544" si="76">G543</f>
        <v>1200</v>
      </c>
      <c r="H542" s="151">
        <f t="shared" si="76"/>
        <v>1200</v>
      </c>
      <c r="I542" s="175">
        <f t="shared" si="76"/>
        <v>1200</v>
      </c>
      <c r="J542" s="46"/>
      <c r="K542" s="46"/>
    </row>
    <row r="543" spans="1:11" s="56" customFormat="1" ht="37.5">
      <c r="A543" s="86" t="s">
        <v>600</v>
      </c>
      <c r="B543" s="83" t="s">
        <v>26</v>
      </c>
      <c r="C543" s="83" t="s">
        <v>617</v>
      </c>
      <c r="D543" s="83" t="s">
        <v>264</v>
      </c>
      <c r="E543" s="83" t="s">
        <v>601</v>
      </c>
      <c r="F543" s="83"/>
      <c r="G543" s="151">
        <f t="shared" si="76"/>
        <v>1200</v>
      </c>
      <c r="H543" s="151">
        <f t="shared" si="76"/>
        <v>1200</v>
      </c>
      <c r="I543" s="175">
        <f t="shared" si="76"/>
        <v>1200</v>
      </c>
      <c r="J543" s="46"/>
      <c r="K543" s="46"/>
    </row>
    <row r="544" spans="1:11" s="56" customFormat="1" ht="37.5">
      <c r="A544" s="86" t="s">
        <v>388</v>
      </c>
      <c r="B544" s="83" t="s">
        <v>26</v>
      </c>
      <c r="C544" s="83" t="s">
        <v>617</v>
      </c>
      <c r="D544" s="83" t="s">
        <v>264</v>
      </c>
      <c r="E544" s="83" t="s">
        <v>602</v>
      </c>
      <c r="F544" s="83"/>
      <c r="G544" s="151">
        <f t="shared" si="76"/>
        <v>1200</v>
      </c>
      <c r="H544" s="151">
        <f t="shared" si="76"/>
        <v>1200</v>
      </c>
      <c r="I544" s="175">
        <f t="shared" si="76"/>
        <v>1200</v>
      </c>
      <c r="J544" s="46"/>
      <c r="K544" s="46"/>
    </row>
    <row r="545" spans="1:11" s="56" customFormat="1" ht="37.5">
      <c r="A545" s="86" t="s">
        <v>324</v>
      </c>
      <c r="B545" s="83" t="s">
        <v>26</v>
      </c>
      <c r="C545" s="83" t="s">
        <v>617</v>
      </c>
      <c r="D545" s="83" t="s">
        <v>264</v>
      </c>
      <c r="E545" s="83" t="s">
        <v>602</v>
      </c>
      <c r="F545" s="83" t="s">
        <v>325</v>
      </c>
      <c r="G545" s="151">
        <v>1200</v>
      </c>
      <c r="H545" s="151">
        <v>1200</v>
      </c>
      <c r="I545" s="175">
        <v>1200</v>
      </c>
      <c r="J545" s="46"/>
      <c r="K545" s="46"/>
    </row>
    <row r="546" spans="1:11" s="56" customFormat="1" ht="56.25">
      <c r="A546" s="86" t="s">
        <v>650</v>
      </c>
      <c r="B546" s="83" t="s">
        <v>26</v>
      </c>
      <c r="C546" s="83" t="s">
        <v>617</v>
      </c>
      <c r="D546" s="83" t="s">
        <v>264</v>
      </c>
      <c r="E546" s="83" t="s">
        <v>605</v>
      </c>
      <c r="F546" s="83"/>
      <c r="G546" s="151">
        <f t="shared" ref="G546:I548" si="77">G547</f>
        <v>600</v>
      </c>
      <c r="H546" s="151">
        <f t="shared" si="77"/>
        <v>150</v>
      </c>
      <c r="I546" s="175">
        <f t="shared" si="77"/>
        <v>0</v>
      </c>
      <c r="J546" s="46"/>
      <c r="K546" s="46"/>
    </row>
    <row r="547" spans="1:11" s="56" customFormat="1" ht="37.5">
      <c r="A547" s="86" t="s">
        <v>580</v>
      </c>
      <c r="B547" s="83" t="s">
        <v>26</v>
      </c>
      <c r="C547" s="83" t="s">
        <v>617</v>
      </c>
      <c r="D547" s="83" t="s">
        <v>264</v>
      </c>
      <c r="E547" s="83" t="s">
        <v>610</v>
      </c>
      <c r="F547" s="83"/>
      <c r="G547" s="151">
        <f t="shared" si="77"/>
        <v>600</v>
      </c>
      <c r="H547" s="151">
        <f t="shared" si="77"/>
        <v>150</v>
      </c>
      <c r="I547" s="175">
        <f t="shared" si="77"/>
        <v>0</v>
      </c>
      <c r="J547" s="46"/>
      <c r="K547" s="46"/>
    </row>
    <row r="548" spans="1:11" s="56" customFormat="1" ht="37.5">
      <c r="A548" s="86" t="s">
        <v>237</v>
      </c>
      <c r="B548" s="83" t="s">
        <v>26</v>
      </c>
      <c r="C548" s="83" t="s">
        <v>617</v>
      </c>
      <c r="D548" s="83" t="s">
        <v>264</v>
      </c>
      <c r="E548" s="83" t="s">
        <v>611</v>
      </c>
      <c r="F548" s="83"/>
      <c r="G548" s="151">
        <f t="shared" si="77"/>
        <v>600</v>
      </c>
      <c r="H548" s="151">
        <f t="shared" si="77"/>
        <v>150</v>
      </c>
      <c r="I548" s="175">
        <f t="shared" si="77"/>
        <v>0</v>
      </c>
      <c r="J548" s="46"/>
      <c r="K548" s="46"/>
    </row>
    <row r="549" spans="1:11" s="56" customFormat="1" ht="75">
      <c r="A549" s="86" t="s">
        <v>239</v>
      </c>
      <c r="B549" s="83" t="s">
        <v>26</v>
      </c>
      <c r="C549" s="83" t="s">
        <v>617</v>
      </c>
      <c r="D549" s="83" t="s">
        <v>264</v>
      </c>
      <c r="E549" s="83" t="s">
        <v>611</v>
      </c>
      <c r="F549" s="83" t="s">
        <v>247</v>
      </c>
      <c r="G549" s="151">
        <v>600</v>
      </c>
      <c r="H549" s="151">
        <v>150</v>
      </c>
      <c r="I549" s="175">
        <v>0</v>
      </c>
      <c r="J549" s="46"/>
      <c r="K549" s="46"/>
    </row>
    <row r="550" spans="1:11" s="56" customFormat="1" ht="37.5">
      <c r="A550" s="86" t="s">
        <v>471</v>
      </c>
      <c r="B550" s="83" t="s">
        <v>26</v>
      </c>
      <c r="C550" s="83" t="s">
        <v>617</v>
      </c>
      <c r="D550" s="83" t="s">
        <v>264</v>
      </c>
      <c r="E550" s="83" t="s">
        <v>472</v>
      </c>
      <c r="F550" s="83"/>
      <c r="G550" s="151">
        <f t="shared" ref="G550:I553" si="78">G551</f>
        <v>2400</v>
      </c>
      <c r="H550" s="151">
        <f t="shared" si="78"/>
        <v>2400</v>
      </c>
      <c r="I550" s="175">
        <f t="shared" si="78"/>
        <v>2400</v>
      </c>
      <c r="J550" s="46"/>
      <c r="K550" s="46"/>
    </row>
    <row r="551" spans="1:11" s="56" customFormat="1" ht="45.75" customHeight="1">
      <c r="A551" s="86" t="s">
        <v>543</v>
      </c>
      <c r="B551" s="83" t="s">
        <v>26</v>
      </c>
      <c r="C551" s="83" t="s">
        <v>617</v>
      </c>
      <c r="D551" s="83" t="s">
        <v>264</v>
      </c>
      <c r="E551" s="83" t="s">
        <v>544</v>
      </c>
      <c r="F551" s="83"/>
      <c r="G551" s="151">
        <f t="shared" si="78"/>
        <v>2400</v>
      </c>
      <c r="H551" s="151">
        <f t="shared" si="78"/>
        <v>2400</v>
      </c>
      <c r="I551" s="175">
        <f t="shared" si="78"/>
        <v>2400</v>
      </c>
      <c r="J551" s="46"/>
      <c r="K551" s="46"/>
    </row>
    <row r="552" spans="1:11" s="56" customFormat="1" ht="37.5">
      <c r="A552" s="164" t="s">
        <v>545</v>
      </c>
      <c r="B552" s="83" t="s">
        <v>26</v>
      </c>
      <c r="C552" s="83" t="s">
        <v>617</v>
      </c>
      <c r="D552" s="83" t="s">
        <v>264</v>
      </c>
      <c r="E552" s="83" t="s">
        <v>546</v>
      </c>
      <c r="F552" s="83"/>
      <c r="G552" s="151">
        <f t="shared" si="78"/>
        <v>2400</v>
      </c>
      <c r="H552" s="151">
        <f t="shared" si="78"/>
        <v>2400</v>
      </c>
      <c r="I552" s="175">
        <f t="shared" si="78"/>
        <v>2400</v>
      </c>
      <c r="J552" s="46"/>
      <c r="K552" s="46"/>
    </row>
    <row r="553" spans="1:11" s="56" customFormat="1" ht="37.5">
      <c r="A553" s="86" t="s">
        <v>388</v>
      </c>
      <c r="B553" s="83" t="s">
        <v>26</v>
      </c>
      <c r="C553" s="83" t="s">
        <v>617</v>
      </c>
      <c r="D553" s="83" t="s">
        <v>264</v>
      </c>
      <c r="E553" s="83" t="s">
        <v>547</v>
      </c>
      <c r="F553" s="83"/>
      <c r="G553" s="151">
        <f t="shared" si="78"/>
        <v>2400</v>
      </c>
      <c r="H553" s="151">
        <f t="shared" si="78"/>
        <v>2400</v>
      </c>
      <c r="I553" s="175">
        <f t="shared" si="78"/>
        <v>2400</v>
      </c>
      <c r="J553" s="46"/>
      <c r="K553" s="46"/>
    </row>
    <row r="554" spans="1:11" s="56" customFormat="1" ht="37.5">
      <c r="A554" s="86" t="s">
        <v>324</v>
      </c>
      <c r="B554" s="83" t="s">
        <v>26</v>
      </c>
      <c r="C554" s="83" t="s">
        <v>617</v>
      </c>
      <c r="D554" s="83" t="s">
        <v>264</v>
      </c>
      <c r="E554" s="83" t="s">
        <v>547</v>
      </c>
      <c r="F554" s="83" t="s">
        <v>325</v>
      </c>
      <c r="G554" s="151">
        <v>2400</v>
      </c>
      <c r="H554" s="151">
        <v>2400</v>
      </c>
      <c r="I554" s="175">
        <v>2400</v>
      </c>
      <c r="J554" s="46"/>
      <c r="K554" s="46"/>
    </row>
    <row r="555" spans="1:11" s="56" customFormat="1" ht="20.25" customHeight="1">
      <c r="A555" s="162" t="s">
        <v>691</v>
      </c>
      <c r="B555" s="147" t="s">
        <v>26</v>
      </c>
      <c r="C555" s="85" t="s">
        <v>668</v>
      </c>
      <c r="D555" s="85"/>
      <c r="E555" s="85"/>
      <c r="F555" s="83"/>
      <c r="G555" s="182">
        <f>G556+G562</f>
        <v>7521898.0999999996</v>
      </c>
      <c r="H555" s="182">
        <f>H556+H562</f>
        <v>7689959.8399999999</v>
      </c>
      <c r="I555" s="186">
        <f>I556+I562</f>
        <v>8054708.1200000001</v>
      </c>
      <c r="J555" s="46"/>
      <c r="K555" s="46"/>
    </row>
    <row r="556" spans="1:11" s="56" customFormat="1" ht="24.75" customHeight="1">
      <c r="A556" s="162" t="s">
        <v>669</v>
      </c>
      <c r="B556" s="147" t="s">
        <v>26</v>
      </c>
      <c r="C556" s="85" t="s">
        <v>668</v>
      </c>
      <c r="D556" s="85" t="s">
        <v>229</v>
      </c>
      <c r="E556" s="85"/>
      <c r="F556" s="83"/>
      <c r="G556" s="182">
        <f t="shared" ref="G556:I560" si="79">G557</f>
        <v>7501898.0999999996</v>
      </c>
      <c r="H556" s="182">
        <f t="shared" si="79"/>
        <v>7669959.8399999999</v>
      </c>
      <c r="I556" s="186">
        <f t="shared" si="79"/>
        <v>8034708.1200000001</v>
      </c>
      <c r="J556" s="46"/>
      <c r="K556" s="46"/>
    </row>
    <row r="557" spans="1:11" s="56" customFormat="1" ht="57.6" customHeight="1">
      <c r="A557" s="86" t="s">
        <v>557</v>
      </c>
      <c r="B557" s="84" t="s">
        <v>26</v>
      </c>
      <c r="C557" s="83" t="s">
        <v>668</v>
      </c>
      <c r="D557" s="83" t="s">
        <v>229</v>
      </c>
      <c r="E557" s="83" t="s">
        <v>558</v>
      </c>
      <c r="F557" s="83"/>
      <c r="G557" s="151">
        <f t="shared" si="79"/>
        <v>7501898.0999999996</v>
      </c>
      <c r="H557" s="151">
        <f t="shared" si="79"/>
        <v>7669959.8399999999</v>
      </c>
      <c r="I557" s="175">
        <f t="shared" si="79"/>
        <v>8034708.1200000001</v>
      </c>
      <c r="J557" s="46"/>
      <c r="K557" s="46"/>
    </row>
    <row r="558" spans="1:11" s="56" customFormat="1" ht="42.75" customHeight="1">
      <c r="A558" s="86" t="s">
        <v>670</v>
      </c>
      <c r="B558" s="84" t="s">
        <v>26</v>
      </c>
      <c r="C558" s="83" t="s">
        <v>668</v>
      </c>
      <c r="D558" s="83" t="s">
        <v>229</v>
      </c>
      <c r="E558" s="83" t="s">
        <v>671</v>
      </c>
      <c r="F558" s="83"/>
      <c r="G558" s="151">
        <f t="shared" si="79"/>
        <v>7501898.0999999996</v>
      </c>
      <c r="H558" s="151">
        <f t="shared" si="79"/>
        <v>7669959.8399999999</v>
      </c>
      <c r="I558" s="175">
        <f t="shared" si="79"/>
        <v>8034708.1200000001</v>
      </c>
      <c r="J558" s="46"/>
      <c r="K558" s="46"/>
    </row>
    <row r="559" spans="1:11" s="56" customFormat="1" ht="72.400000000000006" customHeight="1">
      <c r="A559" s="86" t="s">
        <v>672</v>
      </c>
      <c r="B559" s="84" t="s">
        <v>26</v>
      </c>
      <c r="C559" s="83" t="s">
        <v>668</v>
      </c>
      <c r="D559" s="83" t="s">
        <v>229</v>
      </c>
      <c r="E559" s="83" t="s">
        <v>673</v>
      </c>
      <c r="F559" s="83"/>
      <c r="G559" s="151">
        <f t="shared" si="79"/>
        <v>7501898.0999999996</v>
      </c>
      <c r="H559" s="151">
        <f t="shared" si="79"/>
        <v>7669959.8399999999</v>
      </c>
      <c r="I559" s="175">
        <f t="shared" si="79"/>
        <v>8034708.1200000001</v>
      </c>
      <c r="J559" s="46"/>
      <c r="K559" s="46"/>
    </row>
    <row r="560" spans="1:11" s="56" customFormat="1" ht="44.25" customHeight="1">
      <c r="A560" s="86" t="s">
        <v>388</v>
      </c>
      <c r="B560" s="84" t="s">
        <v>26</v>
      </c>
      <c r="C560" s="83" t="s">
        <v>668</v>
      </c>
      <c r="D560" s="83" t="s">
        <v>229</v>
      </c>
      <c r="E560" s="83" t="s">
        <v>674</v>
      </c>
      <c r="F560" s="83"/>
      <c r="G560" s="151">
        <f t="shared" si="79"/>
        <v>7501898.0999999996</v>
      </c>
      <c r="H560" s="151">
        <f t="shared" si="79"/>
        <v>7669959.8399999999</v>
      </c>
      <c r="I560" s="175">
        <f t="shared" si="79"/>
        <v>8034708.1200000001</v>
      </c>
      <c r="J560" s="46"/>
      <c r="K560" s="46"/>
    </row>
    <row r="561" spans="1:11" s="56" customFormat="1" ht="42.75" customHeight="1">
      <c r="A561" s="86" t="s">
        <v>324</v>
      </c>
      <c r="B561" s="84" t="s">
        <v>26</v>
      </c>
      <c r="C561" s="83" t="s">
        <v>668</v>
      </c>
      <c r="D561" s="83" t="s">
        <v>229</v>
      </c>
      <c r="E561" s="83" t="s">
        <v>674</v>
      </c>
      <c r="F561" s="83" t="s">
        <v>325</v>
      </c>
      <c r="G561" s="151">
        <v>7501898.0999999996</v>
      </c>
      <c r="H561" s="151">
        <v>7669959.8399999999</v>
      </c>
      <c r="I561" s="175">
        <v>8034708.1200000001</v>
      </c>
      <c r="J561" s="46"/>
      <c r="K561" s="46"/>
    </row>
    <row r="562" spans="1:11" s="56" customFormat="1" ht="19.5" customHeight="1">
      <c r="A562" s="162" t="s">
        <v>675</v>
      </c>
      <c r="B562" s="147" t="s">
        <v>26</v>
      </c>
      <c r="C562" s="85" t="s">
        <v>668</v>
      </c>
      <c r="D562" s="85" t="s">
        <v>232</v>
      </c>
      <c r="E562" s="83"/>
      <c r="F562" s="83"/>
      <c r="G562" s="182">
        <f t="shared" ref="G562:I564" si="80">G563</f>
        <v>20000</v>
      </c>
      <c r="H562" s="182">
        <f t="shared" si="80"/>
        <v>20000</v>
      </c>
      <c r="I562" s="186">
        <f t="shared" si="80"/>
        <v>20000</v>
      </c>
      <c r="J562" s="46"/>
      <c r="K562" s="46"/>
    </row>
    <row r="563" spans="1:11" s="56" customFormat="1" ht="56.25" customHeight="1">
      <c r="A563" s="86" t="s">
        <v>557</v>
      </c>
      <c r="B563" s="84" t="s">
        <v>26</v>
      </c>
      <c r="C563" s="83" t="s">
        <v>668</v>
      </c>
      <c r="D563" s="83" t="s">
        <v>232</v>
      </c>
      <c r="E563" s="83" t="s">
        <v>558</v>
      </c>
      <c r="F563" s="83"/>
      <c r="G563" s="151">
        <f t="shared" si="80"/>
        <v>20000</v>
      </c>
      <c r="H563" s="151">
        <f t="shared" si="80"/>
        <v>20000</v>
      </c>
      <c r="I563" s="175">
        <f t="shared" si="80"/>
        <v>20000</v>
      </c>
      <c r="J563" s="46"/>
      <c r="K563" s="46"/>
    </row>
    <row r="564" spans="1:11" s="56" customFormat="1" ht="42" customHeight="1">
      <c r="A564" s="86" t="s">
        <v>670</v>
      </c>
      <c r="B564" s="84" t="s">
        <v>26</v>
      </c>
      <c r="C564" s="83" t="s">
        <v>668</v>
      </c>
      <c r="D564" s="83" t="s">
        <v>232</v>
      </c>
      <c r="E564" s="83" t="s">
        <v>671</v>
      </c>
      <c r="F564" s="83"/>
      <c r="G564" s="151">
        <f>G565</f>
        <v>20000</v>
      </c>
      <c r="H564" s="151">
        <f t="shared" si="80"/>
        <v>20000</v>
      </c>
      <c r="I564" s="175">
        <f t="shared" si="80"/>
        <v>20000</v>
      </c>
      <c r="J564" s="46"/>
      <c r="K564" s="46"/>
    </row>
    <row r="565" spans="1:11" s="56" customFormat="1" ht="85.5" customHeight="1">
      <c r="A565" s="86" t="s">
        <v>672</v>
      </c>
      <c r="B565" s="84" t="s">
        <v>26</v>
      </c>
      <c r="C565" s="83" t="s">
        <v>668</v>
      </c>
      <c r="D565" s="83" t="s">
        <v>232</v>
      </c>
      <c r="E565" s="83" t="s">
        <v>673</v>
      </c>
      <c r="F565" s="83"/>
      <c r="G565" s="151">
        <f>G566</f>
        <v>20000</v>
      </c>
      <c r="H565" s="151">
        <f>H566</f>
        <v>20000</v>
      </c>
      <c r="I565" s="175">
        <f>I566</f>
        <v>20000</v>
      </c>
      <c r="J565" s="46"/>
      <c r="K565" s="46"/>
    </row>
    <row r="566" spans="1:11" s="56" customFormat="1" ht="21" customHeight="1">
      <c r="A566" s="86" t="s">
        <v>363</v>
      </c>
      <c r="B566" s="84" t="s">
        <v>26</v>
      </c>
      <c r="C566" s="83" t="s">
        <v>668</v>
      </c>
      <c r="D566" s="83" t="s">
        <v>232</v>
      </c>
      <c r="E566" s="83" t="s">
        <v>676</v>
      </c>
      <c r="F566" s="83"/>
      <c r="G566" s="151">
        <f>G567</f>
        <v>20000</v>
      </c>
      <c r="H566" s="151">
        <f>H567</f>
        <v>20000</v>
      </c>
      <c r="I566" s="175">
        <f>I567</f>
        <v>20000</v>
      </c>
      <c r="J566" s="46"/>
      <c r="K566" s="46"/>
    </row>
    <row r="567" spans="1:11" s="56" customFormat="1" ht="40.5" customHeight="1" thickBot="1">
      <c r="A567" s="177" t="s">
        <v>275</v>
      </c>
      <c r="B567" s="315" t="s">
        <v>26</v>
      </c>
      <c r="C567" s="316" t="s">
        <v>668</v>
      </c>
      <c r="D567" s="316" t="s">
        <v>232</v>
      </c>
      <c r="E567" s="316" t="s">
        <v>676</v>
      </c>
      <c r="F567" s="316" t="s">
        <v>306</v>
      </c>
      <c r="G567" s="317">
        <v>20000</v>
      </c>
      <c r="H567" s="317">
        <v>20000</v>
      </c>
      <c r="I567" s="318">
        <v>20000</v>
      </c>
      <c r="J567" s="46"/>
      <c r="K567" s="46"/>
    </row>
    <row r="568" spans="1:11" s="49" customFormat="1" ht="21.75" customHeight="1">
      <c r="A568" s="37"/>
      <c r="B568" s="38"/>
      <c r="C568" s="39"/>
      <c r="D568" s="39"/>
      <c r="E568" s="39"/>
      <c r="F568" s="39"/>
      <c r="G568" s="39"/>
    </row>
    <row r="570" spans="1:11">
      <c r="G570" s="43"/>
      <c r="H570" s="43"/>
      <c r="I570" s="43"/>
    </row>
    <row r="571" spans="1:11">
      <c r="G571" s="43"/>
    </row>
    <row r="575" spans="1:11">
      <c r="E575" s="59" t="s">
        <v>697</v>
      </c>
      <c r="F575" s="59"/>
      <c r="G575" s="60">
        <f>G20+G27+G38+G86+G90+G103+G110+G125+G185+G224+G242+G246+G250+G253+G260+G274+G286+G294+G308+G325+G341+G344+G370+G373+G378+G380+G441+G452+G470+G480+G490+G494+G523+G534+G539+G352+G385</f>
        <v>485955028</v>
      </c>
      <c r="H575" s="60">
        <f>H20+H27+H38+H86+H90+H103+H110+H125+H185+H224+H242+H246+H250+H253+H260+H274+H286+H294+H308+H325+H341+H344+H370+H373+H378+H380+H441+H452+H470+H480+H490+H494+H523+H534+H539</f>
        <v>506007577</v>
      </c>
      <c r="I575" s="60">
        <f>I20+I27+I38+I86+I90+I103+I110+I125+I185+I224+I242+I246+I250+I253+I260+I274+I286+I294+I308+I325+I341+I344+I370+I373+I378+I380+I441+I452+I470+I480+I490+I494+I523+I534+I539</f>
        <v>502582085</v>
      </c>
    </row>
    <row r="579" spans="5:9">
      <c r="E579" s="59" t="s">
        <v>698</v>
      </c>
      <c r="F579" s="59"/>
      <c r="G579" s="61">
        <f>G110+G103+G490+G352+G385</f>
        <v>30851703</v>
      </c>
    </row>
    <row r="581" spans="5:9">
      <c r="G581" s="43" t="e">
        <f>G14+G20+G22+G27+G31+G32+G34+G38+G44+G47+G50+G53+G58+G60+G79+G80+G82+G86+G88+G90+G94+G95+G96+#REF!+G103+G105+G107+#REF!+G110+G112+G114+#REF!+G125+G127+#REF!+G131+G138+#REF!+G145+G154+#REF!+#REF!+G173+#REF!+#REF!+G185+#REF!+G196+G203+G206+G210+G213+G216+G224+G226+G230+G237+G243+G244+G247+G248+G251+G252+G254+G255+G261+G275+G286+G294+G302+G303+G308+G313+G325+#REF!+G335+G342+G345+G347+#REF!+G350+G352+G354+G359+G364+G370+G373+G375+G378+G380+G382+G384+G386+G388+G390+G392+G398+#REF!+#REF!+G401+G406+#REF!+#REF!+G411+G425+#REF!+G438+G443+G445+G446+G452+G454+G455+G458+#REF!+#REF!+G470+G476+G480+#REF!+#REF!+G488+G490+G492+G495+G497+#REF!+G506+#REF!+G512+G517+G523+G526+G527+G534+G539+G545+G549+G554+G561+G567+#REF!+#REF!+#REF!</f>
        <v>#REF!</v>
      </c>
    </row>
    <row r="583" spans="5:9">
      <c r="F583" s="59" t="s">
        <v>1</v>
      </c>
      <c r="G583" s="61" t="e">
        <f>G14+G20+G22+G27+G31+G32+G34+G38+G44+G47+G50+G53+G58+G60+G79+G80+G82+G86+G88+G90+G94+G95+G96+#REF!+G103+G105+G107+#REF!+G110+G112+G114+#REF!+G125+G127+#REF!+G131+G138+#REF!+G145+G154+#REF!+#REF!+G173+#REF!+#REF!+G185+#REF!+G196+#REF!</f>
        <v>#REF!</v>
      </c>
      <c r="H583" s="62">
        <f>G8</f>
        <v>195002439.29000002</v>
      </c>
      <c r="I583" s="62" t="e">
        <f t="shared" ref="I583:I589" si="81">G583-H583</f>
        <v>#REF!</v>
      </c>
    </row>
    <row r="584" spans="5:9">
      <c r="F584" s="59" t="s">
        <v>16</v>
      </c>
      <c r="G584" s="61">
        <f>G203+G206+G210+G213+G216</f>
        <v>5921817.2599999998</v>
      </c>
      <c r="H584" s="62">
        <f>G197</f>
        <v>5921817.2599999998</v>
      </c>
      <c r="I584" s="62">
        <f t="shared" si="81"/>
        <v>0</v>
      </c>
    </row>
    <row r="585" spans="5:9">
      <c r="F585" s="59" t="s">
        <v>17</v>
      </c>
      <c r="G585" s="61">
        <f>G224+G226+G230+G237+G243+G244+G247+G248+G251+G252+G254+G255+G261+G275</f>
        <v>26133073.52</v>
      </c>
      <c r="H585" s="62">
        <f>G217</f>
        <v>27385073.52</v>
      </c>
      <c r="I585" s="62">
        <f t="shared" si="81"/>
        <v>-1252000</v>
      </c>
    </row>
    <row r="586" spans="5:9">
      <c r="F586" s="59" t="s">
        <v>18</v>
      </c>
      <c r="G586" s="61">
        <f>G286+G294</f>
        <v>19317766</v>
      </c>
      <c r="H586" s="62">
        <f>G279</f>
        <v>19432418</v>
      </c>
      <c r="I586" s="62">
        <f t="shared" si="81"/>
        <v>-114652</v>
      </c>
    </row>
    <row r="587" spans="5:9">
      <c r="F587" s="59" t="s">
        <v>20</v>
      </c>
      <c r="G587" s="61" t="e">
        <f>G302+G303+G308+G313+G325+#REF!</f>
        <v>#REF!</v>
      </c>
      <c r="H587" s="62">
        <f>G295</f>
        <v>53111560.329999998</v>
      </c>
      <c r="I587" s="62" t="e">
        <f t="shared" si="81"/>
        <v>#REF!</v>
      </c>
    </row>
    <row r="588" spans="5:9">
      <c r="F588" s="59" t="s">
        <v>24</v>
      </c>
      <c r="G588" s="61" t="e">
        <f>G335+G342+G345+G347+#REF!+G350+G352+G354+G359+G364+G370+G373+G375+G378+G380+G382+G384+G386+G388+G390+G392+G398+#REF!+#REF!+G401+G406+#REF!+#REF!+G411+G425+#REF!+G438+G443+G445+G446+G452+G454+G455+G458+#REF!+#REF!+G470+G476+G480+#REF!</f>
        <v>#REF!</v>
      </c>
      <c r="H588" s="62">
        <f>G328</f>
        <v>506843178.27000004</v>
      </c>
      <c r="I588" s="62" t="e">
        <f t="shared" si="81"/>
        <v>#REF!</v>
      </c>
    </row>
    <row r="589" spans="5:9">
      <c r="F589" s="59" t="s">
        <v>26</v>
      </c>
      <c r="G589" s="61" t="e">
        <f>G488+G490+G492+G495+G497+G506+#REF!+G512+G517+#REF!+G523+G526+G527+G534+G539+G545+G549+G554+G561+G567+#REF!+#REF!+#REF!</f>
        <v>#REF!</v>
      </c>
      <c r="H589" s="62">
        <f>G481</f>
        <v>69529730.149999991</v>
      </c>
      <c r="I589" s="62" t="e">
        <f t="shared" si="81"/>
        <v>#REF!</v>
      </c>
    </row>
    <row r="590" spans="5:9">
      <c r="F590" s="59"/>
      <c r="G590" s="61" t="e">
        <f>G583+G584+G585+G586+G587+G588+G589</f>
        <v>#REF!</v>
      </c>
      <c r="H590" s="62"/>
      <c r="I590" s="62"/>
    </row>
    <row r="591" spans="5:9">
      <c r="G591" s="43"/>
      <c r="H591" s="62" t="e">
        <f>G590-G575</f>
        <v>#REF!</v>
      </c>
      <c r="I591" s="62"/>
    </row>
    <row r="592" spans="5:9">
      <c r="G592" s="43">
        <f>'Прил 2'!C135</f>
        <v>877226216.81999993</v>
      </c>
      <c r="H592" s="62"/>
      <c r="I592" s="62"/>
    </row>
    <row r="593" spans="7:9">
      <c r="G593" s="43" t="e">
        <f>G592-G590</f>
        <v>#REF!</v>
      </c>
      <c r="H593" s="62"/>
      <c r="I593" s="62"/>
    </row>
    <row r="594" spans="7:9">
      <c r="G594" s="43"/>
      <c r="H594" s="62"/>
      <c r="I594" s="62"/>
    </row>
    <row r="595" spans="7:9">
      <c r="G595" s="43"/>
      <c r="H595" s="62"/>
      <c r="I595" s="62"/>
    </row>
    <row r="597" spans="7:9">
      <c r="G597" s="43">
        <f>G167+G336+G482</f>
        <v>515536768.46000004</v>
      </c>
      <c r="H597" s="43">
        <f>H167+H336+H482</f>
        <v>561436383.55000007</v>
      </c>
      <c r="I597" s="43">
        <f>I167+I336+I482</f>
        <v>509081051.22000003</v>
      </c>
    </row>
    <row r="598" spans="7:9">
      <c r="H598" s="39"/>
      <c r="I598" s="39"/>
    </row>
    <row r="599" spans="7:9">
      <c r="G599" s="43">
        <f>G186+G231+G288+G464+G528</f>
        <v>66156729.519999996</v>
      </c>
      <c r="H599" s="43">
        <f>H186+H231+H288+H464+H528</f>
        <v>69775090.519999996</v>
      </c>
      <c r="I599" s="43">
        <f>I186+I231+I288+I464+I528</f>
        <v>69774940.519999996</v>
      </c>
    </row>
    <row r="600" spans="7:9">
      <c r="H600" s="39"/>
      <c r="I600" s="39"/>
    </row>
    <row r="601" spans="7:9">
      <c r="G601" s="43" t="e">
        <f>#REF!+G555</f>
        <v>#REF!</v>
      </c>
      <c r="H601" s="43" t="e">
        <f>#REF!+H555</f>
        <v>#REF!</v>
      </c>
      <c r="I601" s="43" t="e">
        <f>#REF!+I555</f>
        <v>#REF!</v>
      </c>
    </row>
    <row r="603" spans="7:9">
      <c r="G603" s="43">
        <f>G498</f>
        <v>34042362.859999999</v>
      </c>
      <c r="H603" s="43">
        <f>H498</f>
        <v>29846487.879999999</v>
      </c>
      <c r="I603" s="43">
        <f>I498</f>
        <v>31298504.939999998</v>
      </c>
    </row>
    <row r="604" spans="7:9">
      <c r="G604" s="43" t="e">
        <f>SUM(G597:G603)</f>
        <v>#REF!</v>
      </c>
      <c r="H604" s="43" t="e">
        <f>SUM(H597:H603)</f>
        <v>#REF!</v>
      </c>
      <c r="I604" s="43" t="e">
        <f>SUM(I597:I603)</f>
        <v>#REF!</v>
      </c>
    </row>
    <row r="605" spans="7:9">
      <c r="H605" s="40" t="e">
        <f>H604/H6*100</f>
        <v>#REF!</v>
      </c>
      <c r="I605" s="40" t="e">
        <f>I604/I6*100</f>
        <v>#REF!</v>
      </c>
    </row>
    <row r="607" spans="7:9">
      <c r="G607" s="43">
        <f>G244+G252+G255+G261+G480+G534</f>
        <v>26566686</v>
      </c>
      <c r="H607" s="43">
        <f>H244+H252+H255+H261+H480+H534</f>
        <v>27902697</v>
      </c>
      <c r="I607" s="43">
        <f>I244+I252+I255+I261+I480+I534</f>
        <v>27902697</v>
      </c>
    </row>
    <row r="609" spans="7:7">
      <c r="G609" s="43">
        <f>G433+G557+G563</f>
        <v>14415738.1</v>
      </c>
    </row>
  </sheetData>
  <sheetProtection selectLockedCells="1" selectUnlockedCells="1"/>
  <autoFilter ref="E1:E607"/>
  <mergeCells count="2">
    <mergeCell ref="G1:I1"/>
    <mergeCell ref="A3:I3"/>
  </mergeCells>
  <pageMargins left="0.6694444444444444" right="0.11805555555555555" top="0.39374999999999999" bottom="0.15763888888888888" header="0.51180555555555551" footer="0.51180555555555551"/>
  <pageSetup paperSize="9" scale="44" firstPageNumber="0" orientation="portrait" horizontalDpi="300" verticalDpi="300" r:id="rId1"/>
  <headerFooter alignWithMargins="0"/>
  <rowBreaks count="1" manualBreakCount="1">
    <brk id="37" max="8"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sheetPr codeName="Лист5"/>
  <dimension ref="A1:K388"/>
  <sheetViews>
    <sheetView view="pageBreakPreview" zoomScale="70" zoomScaleSheetLayoutView="70" workbookViewId="0">
      <selection activeCell="I329" sqref="I329"/>
    </sheetView>
  </sheetViews>
  <sheetFormatPr defaultColWidth="8.7109375" defaultRowHeight="15.75"/>
  <cols>
    <col min="1" max="1" width="76.42578125" style="25" customWidth="1"/>
    <col min="2" max="2" width="22.5703125" style="26" customWidth="1"/>
    <col min="3" max="3" width="6.28515625" style="27" customWidth="1"/>
    <col min="4" max="4" width="21.140625" style="63" customWidth="1"/>
    <col min="5" max="5" width="19.85546875" style="1" customWidth="1"/>
    <col min="6" max="6" width="19.5703125" style="1" customWidth="1"/>
    <col min="7" max="7" width="15.140625" style="1" customWidth="1"/>
    <col min="8" max="8" width="19.5703125" style="1" customWidth="1"/>
    <col min="9" max="9" width="16.42578125" style="1" customWidth="1"/>
    <col min="10" max="10" width="19.140625" style="1" customWidth="1"/>
    <col min="11" max="11" width="11.42578125" style="1" bestFit="1" customWidth="1"/>
    <col min="12" max="16384" width="8.7109375" style="1"/>
  </cols>
  <sheetData>
    <row r="1" spans="1:9" ht="159.75" customHeight="1">
      <c r="B1" s="64"/>
      <c r="C1" s="64"/>
      <c r="D1" s="395" t="s">
        <v>1056</v>
      </c>
      <c r="E1" s="395"/>
      <c r="F1" s="395"/>
    </row>
    <row r="2" spans="1:9" ht="10.5" hidden="1" customHeight="1">
      <c r="B2" s="65"/>
      <c r="C2" s="65"/>
      <c r="D2" s="66"/>
    </row>
    <row r="3" spans="1:9" ht="65.25" customHeight="1">
      <c r="A3" s="402" t="s">
        <v>1034</v>
      </c>
      <c r="B3" s="402"/>
      <c r="C3" s="402"/>
      <c r="D3" s="402"/>
      <c r="E3" s="402"/>
      <c r="F3" s="402"/>
    </row>
    <row r="4" spans="1:9" ht="25.5" customHeight="1" thickBot="1">
      <c r="A4" s="67"/>
      <c r="B4" s="68"/>
      <c r="C4" s="65"/>
      <c r="D4" s="69"/>
      <c r="E4" s="69"/>
      <c r="F4" s="69"/>
    </row>
    <row r="5" spans="1:9" s="31" customFormat="1" ht="44.25" customHeight="1">
      <c r="A5" s="322" t="s">
        <v>221</v>
      </c>
      <c r="B5" s="323" t="s">
        <v>224</v>
      </c>
      <c r="C5" s="324" t="s">
        <v>225</v>
      </c>
      <c r="D5" s="200" t="s">
        <v>175</v>
      </c>
      <c r="E5" s="200" t="s">
        <v>176</v>
      </c>
      <c r="F5" s="201" t="s">
        <v>810</v>
      </c>
    </row>
    <row r="6" spans="1:9" ht="50.25" customHeight="1">
      <c r="A6" s="325" t="s">
        <v>226</v>
      </c>
      <c r="B6" s="319" t="s">
        <v>699</v>
      </c>
      <c r="C6" s="85"/>
      <c r="D6" s="181">
        <f>D8+D32+D85+D162+D176+D182+D192+D211+D231+D242+D249+D265+D291+D296+D308+D316+D325+D329+D333+D340+D347+D357+D364+D376</f>
        <v>877226216.81999993</v>
      </c>
      <c r="E6" s="181">
        <f>E8+E32+E85+E162+E176+E182+E192+E211+E231+E242+E249+E265+E291+E296+E308+E316+E325+E329+E333+E340+E347+E357+E364+E376+E7</f>
        <v>882147357.84000027</v>
      </c>
      <c r="F6" s="185">
        <f>F8+F32+F85+F162+F176+F182+F192+F211+F231+F242+F249+F265+F291+F296+F308+F316+F325+F329+F333+F340+F347+F357+F364+F376+F7</f>
        <v>842388614.84000015</v>
      </c>
      <c r="G6" s="33"/>
      <c r="H6" s="33"/>
      <c r="I6" s="33"/>
    </row>
    <row r="7" spans="1:9" ht="26.25" customHeight="1">
      <c r="A7" s="325" t="s">
        <v>227</v>
      </c>
      <c r="B7" s="319"/>
      <c r="C7" s="85"/>
      <c r="D7" s="181"/>
      <c r="E7" s="181">
        <f>'Прил 6'!H7</f>
        <v>8703134.5700000003</v>
      </c>
      <c r="F7" s="185">
        <f>'Прил 6'!I7</f>
        <v>16984592.940000001</v>
      </c>
    </row>
    <row r="8" spans="1:9" s="34" customFormat="1" ht="37.5">
      <c r="A8" s="158" t="s">
        <v>591</v>
      </c>
      <c r="B8" s="85" t="s">
        <v>592</v>
      </c>
      <c r="C8" s="85"/>
      <c r="D8" s="181">
        <f>D9+D17+D21</f>
        <v>35413404.859999999</v>
      </c>
      <c r="E8" s="181">
        <f>E9+E17+E21</f>
        <v>31646925.879999999</v>
      </c>
      <c r="F8" s="185">
        <f>F9+F17+F21</f>
        <v>33088792.939999998</v>
      </c>
      <c r="G8" s="70">
        <f>D8+D32+D85+D162+D176+D182+D192+D211+D231+D242+D249+D265+D291+D296+D308+D316+D325</f>
        <v>781987433.12</v>
      </c>
      <c r="H8" s="70">
        <f>E8+E32+E85+E162+E176+E182+E192+E211+E231+E242+E249+E265+E291+E296+E308+E316+E325</f>
        <v>771998658.19000018</v>
      </c>
      <c r="I8" s="70">
        <f>F8+F32+F85+F162+F176+F182+F192+F211+F231+F242+F249+F265+F291+F296+F308+F316+F325</f>
        <v>724618507.05000007</v>
      </c>
    </row>
    <row r="9" spans="1:9" ht="18.75">
      <c r="A9" s="86" t="s">
        <v>593</v>
      </c>
      <c r="B9" s="83" t="s">
        <v>594</v>
      </c>
      <c r="C9" s="83"/>
      <c r="D9" s="82">
        <f>D10</f>
        <v>15284990.359999999</v>
      </c>
      <c r="E9" s="82">
        <f>E10</f>
        <v>10169000.41</v>
      </c>
      <c r="F9" s="160">
        <f>F10</f>
        <v>10672415.699999999</v>
      </c>
      <c r="G9" s="33">
        <f>D8+D32+D85+D162+D176+D182+D192+D211+D231+D242+D249+D265+D291+D296+D308+D316+D325</f>
        <v>781987433.12</v>
      </c>
      <c r="H9" s="33">
        <f>E8+E32+E85+E162+E176+E182+E192+E211+E231+E242+E249+E265+E291+E296+E308+E316+E325</f>
        <v>771998658.19000018</v>
      </c>
      <c r="I9" s="33">
        <f>F8+F32+F85+F162+F176+F182+F192+F211+F231+F242+F249+F265+F291+F296+F308+F316+F325</f>
        <v>724618507.05000007</v>
      </c>
    </row>
    <row r="10" spans="1:9" ht="40.5" customHeight="1">
      <c r="A10" s="86" t="s">
        <v>595</v>
      </c>
      <c r="B10" s="83" t="s">
        <v>596</v>
      </c>
      <c r="C10" s="83"/>
      <c r="D10" s="82">
        <f>D11+D13+D15</f>
        <v>15284990.359999999</v>
      </c>
      <c r="E10" s="82">
        <f>E11+E13+E15</f>
        <v>10169000.41</v>
      </c>
      <c r="F10" s="160">
        <f>F11+F13+F15</f>
        <v>10672415.699999999</v>
      </c>
      <c r="H10" s="33">
        <f>H8+H9</f>
        <v>1543997316.3800004</v>
      </c>
    </row>
    <row r="11" spans="1:9" ht="18.75">
      <c r="A11" s="86" t="s">
        <v>548</v>
      </c>
      <c r="B11" s="83" t="s">
        <v>812</v>
      </c>
      <c r="C11" s="83"/>
      <c r="D11" s="82">
        <f>D12</f>
        <v>1800000</v>
      </c>
      <c r="E11" s="82">
        <f>E12</f>
        <v>0</v>
      </c>
      <c r="F11" s="160">
        <f>F12</f>
        <v>0</v>
      </c>
      <c r="H11" s="33"/>
    </row>
    <row r="12" spans="1:9" ht="40.5" customHeight="1">
      <c r="A12" s="86" t="s">
        <v>324</v>
      </c>
      <c r="B12" s="83" t="s">
        <v>812</v>
      </c>
      <c r="C12" s="83" t="s">
        <v>325</v>
      </c>
      <c r="D12" s="82">
        <f>'Прил 6'!G504</f>
        <v>1800000</v>
      </c>
      <c r="E12" s="82">
        <f>'Прил 6'!H504</f>
        <v>0</v>
      </c>
      <c r="F12" s="160">
        <f>'Прил 6'!I504</f>
        <v>0</v>
      </c>
      <c r="G12" s="33">
        <f>G9+H85+G211</f>
        <v>929701722.67999995</v>
      </c>
      <c r="H12" s="33"/>
    </row>
    <row r="13" spans="1:9" ht="40.5" customHeight="1">
      <c r="A13" s="86" t="s">
        <v>388</v>
      </c>
      <c r="B13" s="83" t="s">
        <v>597</v>
      </c>
      <c r="C13" s="83"/>
      <c r="D13" s="82">
        <f>D14</f>
        <v>9746300.3599999994</v>
      </c>
      <c r="E13" s="82">
        <f>E14</f>
        <v>10169000.41</v>
      </c>
      <c r="F13" s="160">
        <f>F14</f>
        <v>10672415.699999999</v>
      </c>
      <c r="G13" s="1">
        <v>177349516.71000001</v>
      </c>
    </row>
    <row r="14" spans="1:9" ht="40.5" customHeight="1">
      <c r="A14" s="86" t="s">
        <v>324</v>
      </c>
      <c r="B14" s="83" t="s">
        <v>597</v>
      </c>
      <c r="C14" s="83" t="s">
        <v>325</v>
      </c>
      <c r="D14" s="82">
        <f>'Прил 6'!G506</f>
        <v>9746300.3599999994</v>
      </c>
      <c r="E14" s="82">
        <f>'Прил 6'!H506</f>
        <v>10169000.41</v>
      </c>
      <c r="F14" s="160">
        <f>'Прил 6'!I506</f>
        <v>10672415.699999999</v>
      </c>
      <c r="G14" s="33">
        <f>D14-233000</f>
        <v>9513300.3599999994</v>
      </c>
    </row>
    <row r="15" spans="1:9" ht="37.5">
      <c r="A15" s="86" t="s">
        <v>550</v>
      </c>
      <c r="B15" s="83" t="s">
        <v>813</v>
      </c>
      <c r="C15" s="83"/>
      <c r="D15" s="82">
        <f>D16</f>
        <v>3738690</v>
      </c>
      <c r="E15" s="82">
        <f>E16</f>
        <v>0</v>
      </c>
      <c r="F15" s="160">
        <f>F16</f>
        <v>0</v>
      </c>
      <c r="G15" s="33">
        <v>9928170</v>
      </c>
    </row>
    <row r="16" spans="1:9" ht="45" customHeight="1">
      <c r="A16" s="86" t="s">
        <v>324</v>
      </c>
      <c r="B16" s="83" t="s">
        <v>813</v>
      </c>
      <c r="C16" s="83" t="s">
        <v>325</v>
      </c>
      <c r="D16" s="82">
        <f>'Прил 6'!G508</f>
        <v>3738690</v>
      </c>
      <c r="E16" s="82">
        <f>'Прил 6'!H508</f>
        <v>0</v>
      </c>
      <c r="F16" s="160">
        <f>'Прил 6'!I508</f>
        <v>0</v>
      </c>
      <c r="G16" s="33"/>
    </row>
    <row r="17" spans="1:8" ht="24" customHeight="1">
      <c r="A17" s="86" t="s">
        <v>598</v>
      </c>
      <c r="B17" s="83" t="s">
        <v>599</v>
      </c>
      <c r="C17" s="83"/>
      <c r="D17" s="82">
        <f t="shared" ref="D17:F19" si="0">D18</f>
        <v>18041392.32</v>
      </c>
      <c r="E17" s="82">
        <f t="shared" si="0"/>
        <v>18961491.289999999</v>
      </c>
      <c r="F17" s="160">
        <f t="shared" si="0"/>
        <v>19900093.059999999</v>
      </c>
    </row>
    <row r="18" spans="1:8" ht="42.75" customHeight="1">
      <c r="A18" s="86" t="s">
        <v>600</v>
      </c>
      <c r="B18" s="83" t="s">
        <v>601</v>
      </c>
      <c r="C18" s="83"/>
      <c r="D18" s="82">
        <f>D19</f>
        <v>18041392.32</v>
      </c>
      <c r="E18" s="82">
        <f t="shared" si="0"/>
        <v>18961491.289999999</v>
      </c>
      <c r="F18" s="160">
        <f t="shared" si="0"/>
        <v>19900093.059999999</v>
      </c>
    </row>
    <row r="19" spans="1:8" ht="42.75" customHeight="1">
      <c r="A19" s="86" t="s">
        <v>388</v>
      </c>
      <c r="B19" s="83" t="s">
        <v>602</v>
      </c>
      <c r="C19" s="83"/>
      <c r="D19" s="82">
        <f t="shared" si="0"/>
        <v>18041392.32</v>
      </c>
      <c r="E19" s="82">
        <f t="shared" si="0"/>
        <v>18961491.289999999</v>
      </c>
      <c r="F19" s="160">
        <f t="shared" si="0"/>
        <v>19900093.059999999</v>
      </c>
    </row>
    <row r="20" spans="1:8" ht="42.75" customHeight="1">
      <c r="A20" s="86" t="s">
        <v>324</v>
      </c>
      <c r="B20" s="83" t="s">
        <v>602</v>
      </c>
      <c r="C20" s="83" t="s">
        <v>325</v>
      </c>
      <c r="D20" s="82">
        <f>'Прил 6'!G512+'Прил 6'!G545</f>
        <v>18041392.32</v>
      </c>
      <c r="E20" s="82">
        <f>'Прил 6'!H512+'Прил 6'!H545</f>
        <v>18961491.289999999</v>
      </c>
      <c r="F20" s="160">
        <f>'Прил 6'!I512+'Прил 6'!I545</f>
        <v>19900093.059999999</v>
      </c>
    </row>
    <row r="21" spans="1:8" ht="42.75" customHeight="1">
      <c r="A21" s="86" t="s">
        <v>604</v>
      </c>
      <c r="B21" s="83" t="s">
        <v>605</v>
      </c>
      <c r="C21" s="83"/>
      <c r="D21" s="82">
        <f>D22+D25+D28</f>
        <v>2087022.1800000002</v>
      </c>
      <c r="E21" s="82">
        <f>E22+E25+E28</f>
        <v>2516434.1800000002</v>
      </c>
      <c r="F21" s="160">
        <f>F22+F25+F28</f>
        <v>2516284.1800000002</v>
      </c>
    </row>
    <row r="22" spans="1:8" ht="46.9" customHeight="1">
      <c r="A22" s="86" t="s">
        <v>606</v>
      </c>
      <c r="B22" s="83" t="s">
        <v>607</v>
      </c>
      <c r="C22" s="83"/>
      <c r="D22" s="82">
        <f t="shared" ref="D22:F23" si="1">D23</f>
        <v>56856</v>
      </c>
      <c r="E22" s="82">
        <f t="shared" si="1"/>
        <v>52872</v>
      </c>
      <c r="F22" s="160">
        <f t="shared" si="1"/>
        <v>52872</v>
      </c>
    </row>
    <row r="23" spans="1:8" ht="75">
      <c r="A23" s="159" t="s">
        <v>608</v>
      </c>
      <c r="B23" s="83" t="s">
        <v>609</v>
      </c>
      <c r="C23" s="83"/>
      <c r="D23" s="82">
        <f t="shared" si="1"/>
        <v>56856</v>
      </c>
      <c r="E23" s="82">
        <f t="shared" si="1"/>
        <v>52872</v>
      </c>
      <c r="F23" s="160">
        <f t="shared" si="1"/>
        <v>52872</v>
      </c>
      <c r="H23" s="33">
        <f>D23+D27</f>
        <v>1452098</v>
      </c>
    </row>
    <row r="24" spans="1:8" ht="75">
      <c r="A24" s="86" t="s">
        <v>239</v>
      </c>
      <c r="B24" s="83" t="s">
        <v>609</v>
      </c>
      <c r="C24" s="83" t="s">
        <v>247</v>
      </c>
      <c r="D24" s="82">
        <f>'Прил 6'!G523</f>
        <v>56856</v>
      </c>
      <c r="E24" s="82">
        <f>'Прил 6'!H523</f>
        <v>52872</v>
      </c>
      <c r="F24" s="160">
        <f>'Прил 6'!I523</f>
        <v>52872</v>
      </c>
    </row>
    <row r="25" spans="1:8" ht="40.5" customHeight="1">
      <c r="A25" s="164" t="s">
        <v>623</v>
      </c>
      <c r="B25" s="83" t="s">
        <v>624</v>
      </c>
      <c r="C25" s="83"/>
      <c r="D25" s="82">
        <f t="shared" ref="D25:F26" si="2">D26</f>
        <v>1395242</v>
      </c>
      <c r="E25" s="82">
        <f t="shared" si="2"/>
        <v>1829088</v>
      </c>
      <c r="F25" s="160">
        <f t="shared" si="2"/>
        <v>1829088</v>
      </c>
    </row>
    <row r="26" spans="1:8" ht="57.6" customHeight="1">
      <c r="A26" s="174" t="s">
        <v>625</v>
      </c>
      <c r="B26" s="83" t="s">
        <v>626</v>
      </c>
      <c r="C26" s="83"/>
      <c r="D26" s="82">
        <f t="shared" si="2"/>
        <v>1395242</v>
      </c>
      <c r="E26" s="82">
        <f t="shared" si="2"/>
        <v>1829088</v>
      </c>
      <c r="F26" s="160">
        <f t="shared" si="2"/>
        <v>1829088</v>
      </c>
    </row>
    <row r="27" spans="1:8" ht="18.75">
      <c r="A27" s="172" t="s">
        <v>570</v>
      </c>
      <c r="B27" s="83" t="s">
        <v>626</v>
      </c>
      <c r="C27" s="83" t="s">
        <v>571</v>
      </c>
      <c r="D27" s="82">
        <f>'Прил 6'!G534</f>
        <v>1395242</v>
      </c>
      <c r="E27" s="82">
        <f>'Прил 6'!H534</f>
        <v>1829088</v>
      </c>
      <c r="F27" s="160">
        <f>'Прил 6'!I534</f>
        <v>1829088</v>
      </c>
    </row>
    <row r="28" spans="1:8" ht="37.5">
      <c r="A28" s="86" t="s">
        <v>580</v>
      </c>
      <c r="B28" s="83" t="s">
        <v>610</v>
      </c>
      <c r="C28" s="83"/>
      <c r="D28" s="82">
        <f>D29</f>
        <v>634924.18000000005</v>
      </c>
      <c r="E28" s="82">
        <f>E29</f>
        <v>634474.18000000005</v>
      </c>
      <c r="F28" s="160">
        <f>F29</f>
        <v>634324.18000000005</v>
      </c>
    </row>
    <row r="29" spans="1:8" ht="37.5">
      <c r="A29" s="86" t="s">
        <v>237</v>
      </c>
      <c r="B29" s="83" t="s">
        <v>611</v>
      </c>
      <c r="C29" s="83"/>
      <c r="D29" s="82">
        <f>D30+D31</f>
        <v>634924.18000000005</v>
      </c>
      <c r="E29" s="82">
        <f>E30+E31</f>
        <v>634474.18000000005</v>
      </c>
      <c r="F29" s="160">
        <f>F30+F31</f>
        <v>634324.18000000005</v>
      </c>
    </row>
    <row r="30" spans="1:8" ht="75">
      <c r="A30" s="86" t="s">
        <v>239</v>
      </c>
      <c r="B30" s="83" t="s">
        <v>611</v>
      </c>
      <c r="C30" s="83" t="s">
        <v>247</v>
      </c>
      <c r="D30" s="82">
        <f>'Прил 6'!G526+'Прил 6'!G549</f>
        <v>631924.18000000005</v>
      </c>
      <c r="E30" s="82">
        <f>'Прил 6'!H526+'Прил 6'!H549</f>
        <v>631474.18000000005</v>
      </c>
      <c r="F30" s="160">
        <f>'Прил 6'!I526+'Прил 6'!I549</f>
        <v>631324.18000000005</v>
      </c>
    </row>
    <row r="31" spans="1:8" ht="37.5">
      <c r="A31" s="86" t="s">
        <v>275</v>
      </c>
      <c r="B31" s="83" t="s">
        <v>611</v>
      </c>
      <c r="C31" s="83" t="s">
        <v>306</v>
      </c>
      <c r="D31" s="82">
        <f>'Прил 6'!G527</f>
        <v>3000</v>
      </c>
      <c r="E31" s="82">
        <f>'Прил 6'!H527</f>
        <v>3000</v>
      </c>
      <c r="F31" s="160">
        <f>'Прил 6'!I527</f>
        <v>3000</v>
      </c>
    </row>
    <row r="32" spans="1:8" s="34" customFormat="1" ht="37.5">
      <c r="A32" s="326" t="s">
        <v>317</v>
      </c>
      <c r="B32" s="85" t="s">
        <v>318</v>
      </c>
      <c r="C32" s="85"/>
      <c r="D32" s="81">
        <f>D33+D45+D70</f>
        <v>46817491.519999996</v>
      </c>
      <c r="E32" s="81">
        <f>E33+E45+E70</f>
        <v>45594291.519999996</v>
      </c>
      <c r="F32" s="156">
        <f>F33+F45+F70</f>
        <v>45594291.519999996</v>
      </c>
      <c r="G32" s="70" t="s">
        <v>700</v>
      </c>
      <c r="H32" s="70">
        <f>D36+D41+D48+D51+D52+D55+D56+D59+D60+D62+D63+D73+D77</f>
        <v>45074984</v>
      </c>
    </row>
    <row r="33" spans="1:8" ht="37.5">
      <c r="A33" s="164" t="s">
        <v>278</v>
      </c>
      <c r="B33" s="83" t="s">
        <v>319</v>
      </c>
      <c r="C33" s="83"/>
      <c r="D33" s="82">
        <f>D34+D39</f>
        <v>4781033</v>
      </c>
      <c r="E33" s="82">
        <f>E34+E39</f>
        <v>3557833</v>
      </c>
      <c r="F33" s="160">
        <f>F34+F39</f>
        <v>3557833</v>
      </c>
      <c r="G33" s="33" t="s">
        <v>701</v>
      </c>
      <c r="H33" s="33">
        <f>D38+D66+D69</f>
        <v>375855.52</v>
      </c>
    </row>
    <row r="34" spans="1:8" ht="56.25">
      <c r="A34" s="164" t="s">
        <v>320</v>
      </c>
      <c r="B34" s="83" t="s">
        <v>321</v>
      </c>
      <c r="C34" s="83"/>
      <c r="D34" s="82">
        <f>D35+D37</f>
        <v>194033</v>
      </c>
      <c r="E34" s="82">
        <f>E35+E37</f>
        <v>194033</v>
      </c>
      <c r="F34" s="160">
        <f>F35+F37</f>
        <v>194033</v>
      </c>
      <c r="H34" s="33">
        <f>H32+H33</f>
        <v>45450839.520000003</v>
      </c>
    </row>
    <row r="35" spans="1:8" ht="56.25">
      <c r="A35" s="164" t="s">
        <v>322</v>
      </c>
      <c r="B35" s="83" t="s">
        <v>323</v>
      </c>
      <c r="C35" s="83"/>
      <c r="D35" s="82">
        <f>D36</f>
        <v>124300</v>
      </c>
      <c r="E35" s="82">
        <f>E36</f>
        <v>124300</v>
      </c>
      <c r="F35" s="160">
        <f>F36</f>
        <v>124300</v>
      </c>
    </row>
    <row r="36" spans="1:8" ht="37.5">
      <c r="A36" s="86" t="s">
        <v>324</v>
      </c>
      <c r="B36" s="83" t="s">
        <v>323</v>
      </c>
      <c r="C36" s="83" t="s">
        <v>325</v>
      </c>
      <c r="D36" s="82">
        <f>'Прил 6'!G224</f>
        <v>124300</v>
      </c>
      <c r="E36" s="82">
        <f>'Прил 6'!H224</f>
        <v>124300</v>
      </c>
      <c r="F36" s="160">
        <f>'Прил 6'!I224</f>
        <v>124300</v>
      </c>
    </row>
    <row r="37" spans="1:8" ht="37.5">
      <c r="A37" s="164" t="s">
        <v>326</v>
      </c>
      <c r="B37" s="83" t="s">
        <v>327</v>
      </c>
      <c r="C37" s="83"/>
      <c r="D37" s="82">
        <f>D38</f>
        <v>69733</v>
      </c>
      <c r="E37" s="82">
        <f>E38</f>
        <v>69733</v>
      </c>
      <c r="F37" s="160">
        <f>F38</f>
        <v>69733</v>
      </c>
    </row>
    <row r="38" spans="1:8" ht="37.5">
      <c r="A38" s="86" t="s">
        <v>324</v>
      </c>
      <c r="B38" s="83" t="s">
        <v>327</v>
      </c>
      <c r="C38" s="83" t="s">
        <v>325</v>
      </c>
      <c r="D38" s="82">
        <f>'Прил 6'!G226</f>
        <v>69733</v>
      </c>
      <c r="E38" s="82">
        <f>'Прил 6'!H226</f>
        <v>69733</v>
      </c>
      <c r="F38" s="160">
        <f>'Прил 6'!I226</f>
        <v>69733</v>
      </c>
      <c r="G38" s="33"/>
    </row>
    <row r="39" spans="1:8" ht="56.25">
      <c r="A39" s="86" t="s">
        <v>663</v>
      </c>
      <c r="B39" s="83" t="s">
        <v>664</v>
      </c>
      <c r="C39" s="83"/>
      <c r="D39" s="82">
        <f>D40+D43</f>
        <v>4587000</v>
      </c>
      <c r="E39" s="82">
        <f>E40+E43</f>
        <v>3363800</v>
      </c>
      <c r="F39" s="160">
        <f>F40+F43</f>
        <v>3363800</v>
      </c>
      <c r="G39" s="33"/>
    </row>
    <row r="40" spans="1:8" ht="48" customHeight="1">
      <c r="A40" s="86" t="s">
        <v>665</v>
      </c>
      <c r="B40" s="83" t="s">
        <v>666</v>
      </c>
      <c r="C40" s="83"/>
      <c r="D40" s="82">
        <f>D41+D42</f>
        <v>3363800</v>
      </c>
      <c r="E40" s="82">
        <f>E41+E42</f>
        <v>3363800</v>
      </c>
      <c r="F40" s="160">
        <f>F41+F42</f>
        <v>3363800</v>
      </c>
      <c r="G40" s="33"/>
    </row>
    <row r="41" spans="1:8" ht="75">
      <c r="A41" s="86" t="s">
        <v>239</v>
      </c>
      <c r="B41" s="83" t="s">
        <v>666</v>
      </c>
      <c r="C41" s="83" t="s">
        <v>247</v>
      </c>
      <c r="D41" s="82">
        <f>'Прил 6'!G275</f>
        <v>3335000</v>
      </c>
      <c r="E41" s="82">
        <f>'Прил 6'!H275</f>
        <v>3335000</v>
      </c>
      <c r="F41" s="160">
        <f>'Прил 6'!I275</f>
        <v>3335000</v>
      </c>
      <c r="G41" s="33"/>
    </row>
    <row r="42" spans="1:8" ht="37.5">
      <c r="A42" s="86" t="s">
        <v>275</v>
      </c>
      <c r="B42" s="83" t="s">
        <v>666</v>
      </c>
      <c r="C42" s="83" t="s">
        <v>306</v>
      </c>
      <c r="D42" s="82">
        <f>'Прил 6'!G276</f>
        <v>28800</v>
      </c>
      <c r="E42" s="82">
        <f>'Прил 6'!H276</f>
        <v>28800</v>
      </c>
      <c r="F42" s="160">
        <f>'Прил 6'!I276</f>
        <v>28800</v>
      </c>
      <c r="G42" s="33"/>
    </row>
    <row r="43" spans="1:8" ht="75">
      <c r="A43" s="86" t="s">
        <v>729</v>
      </c>
      <c r="B43" s="83" t="s">
        <v>728</v>
      </c>
      <c r="C43" s="83"/>
      <c r="D43" s="82">
        <f>D44</f>
        <v>1223200</v>
      </c>
      <c r="E43" s="82">
        <f>E44</f>
        <v>0</v>
      </c>
      <c r="F43" s="160">
        <f>F44</f>
        <v>0</v>
      </c>
      <c r="G43" s="33"/>
    </row>
    <row r="44" spans="1:8" ht="75">
      <c r="A44" s="86" t="s">
        <v>239</v>
      </c>
      <c r="B44" s="83" t="s">
        <v>728</v>
      </c>
      <c r="C44" s="83" t="s">
        <v>247</v>
      </c>
      <c r="D44" s="82">
        <f>'Прил 6'!G278</f>
        <v>1223200</v>
      </c>
      <c r="E44" s="82">
        <f>'Прил 6'!H278</f>
        <v>0</v>
      </c>
      <c r="F44" s="160">
        <f>'Прил 6'!I278</f>
        <v>0</v>
      </c>
      <c r="G44" s="33"/>
    </row>
    <row r="45" spans="1:8" ht="37.5">
      <c r="A45" s="86" t="s">
        <v>328</v>
      </c>
      <c r="B45" s="83" t="s">
        <v>329</v>
      </c>
      <c r="C45" s="83"/>
      <c r="D45" s="82">
        <f>D46+D49+D53+D57+D64+D67</f>
        <v>22604040.52</v>
      </c>
      <c r="E45" s="82">
        <f>E46+E49+E53+E57+E64+E67</f>
        <v>22604040.52</v>
      </c>
      <c r="F45" s="160">
        <f>F46+F49+F53+F57+F64+F67</f>
        <v>22604040.52</v>
      </c>
    </row>
    <row r="46" spans="1:8" ht="61.5" customHeight="1">
      <c r="A46" s="86" t="s">
        <v>651</v>
      </c>
      <c r="B46" s="83" t="s">
        <v>652</v>
      </c>
      <c r="C46" s="83"/>
      <c r="D46" s="82">
        <f t="shared" ref="D46:F47" si="3">D47</f>
        <v>3168359</v>
      </c>
      <c r="E46" s="82">
        <f t="shared" si="3"/>
        <v>3168359</v>
      </c>
      <c r="F46" s="160">
        <f t="shared" si="3"/>
        <v>3168359</v>
      </c>
    </row>
    <row r="47" spans="1:8" ht="18.75">
      <c r="A47" s="86" t="s">
        <v>653</v>
      </c>
      <c r="B47" s="83" t="s">
        <v>654</v>
      </c>
      <c r="C47" s="83"/>
      <c r="D47" s="82">
        <f t="shared" si="3"/>
        <v>3168359</v>
      </c>
      <c r="E47" s="82">
        <f t="shared" si="3"/>
        <v>3168359</v>
      </c>
      <c r="F47" s="160">
        <f t="shared" si="3"/>
        <v>3168359</v>
      </c>
    </row>
    <row r="48" spans="1:8" ht="23.45" customHeight="1">
      <c r="A48" s="172" t="s">
        <v>570</v>
      </c>
      <c r="B48" s="83" t="s">
        <v>654</v>
      </c>
      <c r="C48" s="83" t="s">
        <v>571</v>
      </c>
      <c r="D48" s="82">
        <f>'Прил 6'!G261</f>
        <v>3168359</v>
      </c>
      <c r="E48" s="82">
        <f>'Прил 6'!H261</f>
        <v>3168359</v>
      </c>
      <c r="F48" s="160">
        <f>'Прил 6'!I261</f>
        <v>3168359</v>
      </c>
    </row>
    <row r="49" spans="1:6" ht="43.7" customHeight="1">
      <c r="A49" s="166" t="s">
        <v>627</v>
      </c>
      <c r="B49" s="83" t="s">
        <v>628</v>
      </c>
      <c r="C49" s="83"/>
      <c r="D49" s="82">
        <f>D50</f>
        <v>231180</v>
      </c>
      <c r="E49" s="82">
        <f>E50</f>
        <v>231180</v>
      </c>
      <c r="F49" s="160">
        <f>F50</f>
        <v>231180</v>
      </c>
    </row>
    <row r="50" spans="1:6" ht="41.65" customHeight="1">
      <c r="A50" s="86" t="s">
        <v>629</v>
      </c>
      <c r="B50" s="83" t="s">
        <v>630</v>
      </c>
      <c r="C50" s="83"/>
      <c r="D50" s="82">
        <f>D51+D52</f>
        <v>231180</v>
      </c>
      <c r="E50" s="82">
        <f>E51+E52</f>
        <v>231180</v>
      </c>
      <c r="F50" s="160">
        <f>F51+F52</f>
        <v>231180</v>
      </c>
    </row>
    <row r="51" spans="1:6" ht="37.5">
      <c r="A51" s="86" t="s">
        <v>275</v>
      </c>
      <c r="B51" s="83" t="s">
        <v>630</v>
      </c>
      <c r="C51" s="83" t="s">
        <v>306</v>
      </c>
      <c r="D51" s="82">
        <f>'Прил 6'!G243</f>
        <v>4250</v>
      </c>
      <c r="E51" s="82">
        <f>'Прил 6'!H243</f>
        <v>4250</v>
      </c>
      <c r="F51" s="160">
        <f>'Прил 6'!I243</f>
        <v>4250</v>
      </c>
    </row>
    <row r="52" spans="1:6" ht="18.75">
      <c r="A52" s="172" t="s">
        <v>570</v>
      </c>
      <c r="B52" s="83" t="s">
        <v>630</v>
      </c>
      <c r="C52" s="83" t="s">
        <v>571</v>
      </c>
      <c r="D52" s="82">
        <f>'Прил 6'!G244</f>
        <v>226930</v>
      </c>
      <c r="E52" s="82">
        <f>'Прил 6'!H244</f>
        <v>226930</v>
      </c>
      <c r="F52" s="160">
        <f>'Прил 6'!I244</f>
        <v>226930</v>
      </c>
    </row>
    <row r="53" spans="1:6" ht="56.25">
      <c r="A53" s="166" t="s">
        <v>631</v>
      </c>
      <c r="B53" s="83" t="s">
        <v>632</v>
      </c>
      <c r="C53" s="83"/>
      <c r="D53" s="82">
        <f>D54</f>
        <v>976886</v>
      </c>
      <c r="E53" s="82">
        <f>E54</f>
        <v>976886</v>
      </c>
      <c r="F53" s="160">
        <f>F54</f>
        <v>976886</v>
      </c>
    </row>
    <row r="54" spans="1:6" ht="41.65" customHeight="1">
      <c r="A54" s="86" t="s">
        <v>633</v>
      </c>
      <c r="B54" s="83" t="s">
        <v>634</v>
      </c>
      <c r="C54" s="83"/>
      <c r="D54" s="82">
        <f>D55+D56</f>
        <v>976886</v>
      </c>
      <c r="E54" s="82">
        <f>E55+E56</f>
        <v>976886</v>
      </c>
      <c r="F54" s="160">
        <f>F55+F56</f>
        <v>976886</v>
      </c>
    </row>
    <row r="55" spans="1:6" ht="37.5">
      <c r="A55" s="86" t="s">
        <v>275</v>
      </c>
      <c r="B55" s="83" t="s">
        <v>634</v>
      </c>
      <c r="C55" s="83" t="s">
        <v>306</v>
      </c>
      <c r="D55" s="82">
        <f>'Прил 6'!G247</f>
        <v>17000</v>
      </c>
      <c r="E55" s="82">
        <f>'Прил 6'!H247</f>
        <v>17000</v>
      </c>
      <c r="F55" s="160">
        <f>'Прил 6'!I247</f>
        <v>17000</v>
      </c>
    </row>
    <row r="56" spans="1:6" ht="18.75">
      <c r="A56" s="172" t="s">
        <v>570</v>
      </c>
      <c r="B56" s="83" t="s">
        <v>634</v>
      </c>
      <c r="C56" s="83" t="s">
        <v>571</v>
      </c>
      <c r="D56" s="82">
        <f>'Прил 6'!G248</f>
        <v>959886</v>
      </c>
      <c r="E56" s="82">
        <f>'Прил 6'!H248</f>
        <v>959886</v>
      </c>
      <c r="F56" s="160">
        <f>'Прил 6'!I248</f>
        <v>959886</v>
      </c>
    </row>
    <row r="57" spans="1:6" ht="37.5">
      <c r="A57" s="166" t="s">
        <v>635</v>
      </c>
      <c r="B57" s="83" t="s">
        <v>636</v>
      </c>
      <c r="C57" s="83"/>
      <c r="D57" s="82">
        <f>D58+D61</f>
        <v>17921493</v>
      </c>
      <c r="E57" s="82">
        <f>E58+E61</f>
        <v>17921493</v>
      </c>
      <c r="F57" s="160">
        <f>F58+F61</f>
        <v>17921493</v>
      </c>
    </row>
    <row r="58" spans="1:6" ht="18.75">
      <c r="A58" s="86" t="s">
        <v>637</v>
      </c>
      <c r="B58" s="83" t="s">
        <v>638</v>
      </c>
      <c r="C58" s="83"/>
      <c r="D58" s="82">
        <f>D59+D60</f>
        <v>16030493</v>
      </c>
      <c r="E58" s="82">
        <f>E59+E60</f>
        <v>16030493</v>
      </c>
      <c r="F58" s="160">
        <f>F59+F60</f>
        <v>16030493</v>
      </c>
    </row>
    <row r="59" spans="1:6" ht="37.5">
      <c r="A59" s="86" t="s">
        <v>275</v>
      </c>
      <c r="B59" s="83" t="s">
        <v>638</v>
      </c>
      <c r="C59" s="83" t="s">
        <v>306</v>
      </c>
      <c r="D59" s="82">
        <f>'Прил 6'!G251</f>
        <v>224200</v>
      </c>
      <c r="E59" s="82">
        <f>'Прил 6'!H251</f>
        <v>224200</v>
      </c>
      <c r="F59" s="160">
        <f>'Прил 6'!I251</f>
        <v>224200</v>
      </c>
    </row>
    <row r="60" spans="1:6" ht="18.75">
      <c r="A60" s="172" t="s">
        <v>570</v>
      </c>
      <c r="B60" s="83" t="s">
        <v>638</v>
      </c>
      <c r="C60" s="83" t="s">
        <v>571</v>
      </c>
      <c r="D60" s="82">
        <f>'Прил 6'!G252</f>
        <v>15806293</v>
      </c>
      <c r="E60" s="82">
        <f>'Прил 6'!H252</f>
        <v>15806293</v>
      </c>
      <c r="F60" s="160">
        <f>'Прил 6'!I252</f>
        <v>15806293</v>
      </c>
    </row>
    <row r="61" spans="1:6" ht="18.75">
      <c r="A61" s="159" t="s">
        <v>639</v>
      </c>
      <c r="B61" s="83" t="s">
        <v>640</v>
      </c>
      <c r="C61" s="83"/>
      <c r="D61" s="82">
        <f>D62+D63</f>
        <v>1891000</v>
      </c>
      <c r="E61" s="82">
        <f>E62+E63</f>
        <v>1891000</v>
      </c>
      <c r="F61" s="160">
        <f>F62+F63</f>
        <v>1891000</v>
      </c>
    </row>
    <row r="62" spans="1:6" ht="37.5">
      <c r="A62" s="86" t="s">
        <v>275</v>
      </c>
      <c r="B62" s="83" t="s">
        <v>640</v>
      </c>
      <c r="C62" s="83" t="s">
        <v>306</v>
      </c>
      <c r="D62" s="82">
        <f>'Прил 6'!G254</f>
        <v>31000</v>
      </c>
      <c r="E62" s="82">
        <f>'Прил 6'!H254</f>
        <v>31000</v>
      </c>
      <c r="F62" s="160">
        <f>'Прил 6'!I254</f>
        <v>31000</v>
      </c>
    </row>
    <row r="63" spans="1:6" ht="18.75">
      <c r="A63" s="172" t="s">
        <v>570</v>
      </c>
      <c r="B63" s="83" t="s">
        <v>640</v>
      </c>
      <c r="C63" s="83" t="s">
        <v>571</v>
      </c>
      <c r="D63" s="82">
        <f>'Прил 6'!G255</f>
        <v>1860000</v>
      </c>
      <c r="E63" s="82">
        <f>'Прил 6'!H255</f>
        <v>1860000</v>
      </c>
      <c r="F63" s="160">
        <f>'Прил 6'!I255</f>
        <v>1860000</v>
      </c>
    </row>
    <row r="64" spans="1:6" ht="37.5">
      <c r="A64" s="166" t="s">
        <v>618</v>
      </c>
      <c r="B64" s="83" t="s">
        <v>619</v>
      </c>
      <c r="C64" s="83"/>
      <c r="D64" s="82">
        <f t="shared" ref="D64:F65" si="4">D65</f>
        <v>171122.52</v>
      </c>
      <c r="E64" s="82">
        <f t="shared" si="4"/>
        <v>171122.52</v>
      </c>
      <c r="F64" s="160">
        <f t="shared" si="4"/>
        <v>171122.52</v>
      </c>
    </row>
    <row r="65" spans="1:6" ht="37.5">
      <c r="A65" s="159" t="s">
        <v>620</v>
      </c>
      <c r="B65" s="83" t="s">
        <v>621</v>
      </c>
      <c r="C65" s="83"/>
      <c r="D65" s="82">
        <f t="shared" si="4"/>
        <v>171122.52</v>
      </c>
      <c r="E65" s="82">
        <f t="shared" si="4"/>
        <v>171122.52</v>
      </c>
      <c r="F65" s="160">
        <f t="shared" si="4"/>
        <v>171122.52</v>
      </c>
    </row>
    <row r="66" spans="1:6" ht="18.75">
      <c r="A66" s="172" t="s">
        <v>570</v>
      </c>
      <c r="B66" s="83" t="s">
        <v>621</v>
      </c>
      <c r="C66" s="83" t="s">
        <v>571</v>
      </c>
      <c r="D66" s="82">
        <f>'Прил 6'!G237</f>
        <v>171122.52</v>
      </c>
      <c r="E66" s="82">
        <f>'Прил 6'!H237</f>
        <v>171122.52</v>
      </c>
      <c r="F66" s="160">
        <f>'Прил 6'!I237</f>
        <v>171122.52</v>
      </c>
    </row>
    <row r="67" spans="1:6" ht="56.25">
      <c r="A67" s="86" t="s">
        <v>330</v>
      </c>
      <c r="B67" s="83" t="s">
        <v>331</v>
      </c>
      <c r="C67" s="83"/>
      <c r="D67" s="82">
        <f t="shared" ref="D67:F68" si="5">D68</f>
        <v>135000</v>
      </c>
      <c r="E67" s="82">
        <f t="shared" si="5"/>
        <v>135000</v>
      </c>
      <c r="F67" s="160">
        <f t="shared" si="5"/>
        <v>135000</v>
      </c>
    </row>
    <row r="68" spans="1:6" ht="37.5">
      <c r="A68" s="86" t="s">
        <v>332</v>
      </c>
      <c r="B68" s="83" t="s">
        <v>333</v>
      </c>
      <c r="C68" s="83"/>
      <c r="D68" s="82">
        <f t="shared" si="5"/>
        <v>135000</v>
      </c>
      <c r="E68" s="82">
        <f t="shared" si="5"/>
        <v>135000</v>
      </c>
      <c r="F68" s="160">
        <f t="shared" si="5"/>
        <v>135000</v>
      </c>
    </row>
    <row r="69" spans="1:6" ht="37.5">
      <c r="A69" s="86" t="s">
        <v>275</v>
      </c>
      <c r="B69" s="83" t="s">
        <v>333</v>
      </c>
      <c r="C69" s="83" t="s">
        <v>306</v>
      </c>
      <c r="D69" s="82">
        <f>'Прил 6'!G230</f>
        <v>135000</v>
      </c>
      <c r="E69" s="82">
        <f>'Прил 6'!H230</f>
        <v>135000</v>
      </c>
      <c r="F69" s="160">
        <f>'Прил 6'!I230</f>
        <v>135000</v>
      </c>
    </row>
    <row r="70" spans="1:6" ht="37.5">
      <c r="A70" s="164" t="s">
        <v>334</v>
      </c>
      <c r="B70" s="83" t="s">
        <v>335</v>
      </c>
      <c r="C70" s="83"/>
      <c r="D70" s="82">
        <f>D71+D75+D78</f>
        <v>19432418</v>
      </c>
      <c r="E70" s="82">
        <f>E71+E75+E78</f>
        <v>19432418</v>
      </c>
      <c r="F70" s="160">
        <f>F71+F75+F78</f>
        <v>19432418</v>
      </c>
    </row>
    <row r="71" spans="1:6" ht="75">
      <c r="A71" s="165" t="s">
        <v>336</v>
      </c>
      <c r="B71" s="83" t="s">
        <v>337</v>
      </c>
      <c r="C71" s="83"/>
      <c r="D71" s="82">
        <f>D72</f>
        <v>1223200</v>
      </c>
      <c r="E71" s="82">
        <f>E72</f>
        <v>1223200</v>
      </c>
      <c r="F71" s="160">
        <f>F72</f>
        <v>1223200</v>
      </c>
    </row>
    <row r="72" spans="1:6" ht="56.25">
      <c r="A72" s="164" t="s">
        <v>338</v>
      </c>
      <c r="B72" s="83" t="s">
        <v>339</v>
      </c>
      <c r="C72" s="83"/>
      <c r="D72" s="82">
        <f>D73+D74</f>
        <v>1223200</v>
      </c>
      <c r="E72" s="82">
        <f>E73+E74</f>
        <v>1223200</v>
      </c>
      <c r="F72" s="160">
        <f>F73+F74</f>
        <v>1223200</v>
      </c>
    </row>
    <row r="73" spans="1:6" ht="75">
      <c r="A73" s="86" t="s">
        <v>239</v>
      </c>
      <c r="B73" s="83" t="s">
        <v>339</v>
      </c>
      <c r="C73" s="83" t="s">
        <v>247</v>
      </c>
      <c r="D73" s="82">
        <f>'Прил 6'!G286</f>
        <v>1108548</v>
      </c>
      <c r="E73" s="82">
        <f>'Прил 6'!H286</f>
        <v>1108548</v>
      </c>
      <c r="F73" s="160">
        <f>'Прил 6'!I286</f>
        <v>1108548</v>
      </c>
    </row>
    <row r="74" spans="1:6" ht="37.5">
      <c r="A74" s="86" t="s">
        <v>275</v>
      </c>
      <c r="B74" s="83" t="s">
        <v>339</v>
      </c>
      <c r="C74" s="83" t="s">
        <v>306</v>
      </c>
      <c r="D74" s="82">
        <f>'Прил 6'!G287</f>
        <v>114652</v>
      </c>
      <c r="E74" s="82">
        <f>'Прил 6'!H287</f>
        <v>114652</v>
      </c>
      <c r="F74" s="160">
        <f>'Прил 6'!I287</f>
        <v>114652</v>
      </c>
    </row>
    <row r="75" spans="1:6" ht="59.25" customHeight="1">
      <c r="A75" s="86" t="s">
        <v>655</v>
      </c>
      <c r="B75" s="83" t="s">
        <v>656</v>
      </c>
      <c r="C75" s="83"/>
      <c r="D75" s="82">
        <f t="shared" ref="D75:F76" si="6">D76</f>
        <v>18209218</v>
      </c>
      <c r="E75" s="82">
        <f t="shared" si="6"/>
        <v>18209218</v>
      </c>
      <c r="F75" s="160">
        <f t="shared" si="6"/>
        <v>18209218</v>
      </c>
    </row>
    <row r="76" spans="1:6" ht="39.75" customHeight="1">
      <c r="A76" s="171" t="s">
        <v>657</v>
      </c>
      <c r="B76" s="83" t="s">
        <v>658</v>
      </c>
      <c r="C76" s="83"/>
      <c r="D76" s="82">
        <f t="shared" si="6"/>
        <v>18209218</v>
      </c>
      <c r="E76" s="82">
        <f t="shared" si="6"/>
        <v>18209218</v>
      </c>
      <c r="F76" s="160">
        <f t="shared" si="6"/>
        <v>18209218</v>
      </c>
    </row>
    <row r="77" spans="1:6" ht="21.4" customHeight="1">
      <c r="A77" s="172" t="s">
        <v>570</v>
      </c>
      <c r="B77" s="83" t="s">
        <v>658</v>
      </c>
      <c r="C77" s="83" t="s">
        <v>571</v>
      </c>
      <c r="D77" s="82">
        <f>'Прил 6'!G294</f>
        <v>18209218</v>
      </c>
      <c r="E77" s="82">
        <f>'Прил 6'!H294</f>
        <v>18209218</v>
      </c>
      <c r="F77" s="160">
        <f>'Прил 6'!I294</f>
        <v>18209218</v>
      </c>
    </row>
    <row r="78" spans="1:6" ht="56.25">
      <c r="A78" s="171" t="s">
        <v>742</v>
      </c>
      <c r="B78" s="83" t="s">
        <v>730</v>
      </c>
      <c r="C78" s="83"/>
      <c r="D78" s="82">
        <f>D79+D83+D81</f>
        <v>0</v>
      </c>
      <c r="E78" s="82">
        <f>E79+E83</f>
        <v>0</v>
      </c>
      <c r="F78" s="160">
        <f>F79+F83</f>
        <v>0</v>
      </c>
    </row>
    <row r="79" spans="1:6" ht="37.5">
      <c r="A79" s="171" t="s">
        <v>733</v>
      </c>
      <c r="B79" s="83" t="s">
        <v>731</v>
      </c>
      <c r="C79" s="83"/>
      <c r="D79" s="82">
        <f>D80</f>
        <v>0</v>
      </c>
      <c r="E79" s="82">
        <f>E80</f>
        <v>0</v>
      </c>
      <c r="F79" s="160">
        <f>F80</f>
        <v>0</v>
      </c>
    </row>
    <row r="80" spans="1:6" ht="18.75">
      <c r="A80" s="172" t="s">
        <v>570</v>
      </c>
      <c r="B80" s="83" t="s">
        <v>731</v>
      </c>
      <c r="C80" s="83" t="s">
        <v>571</v>
      </c>
      <c r="D80" s="82">
        <f>'Прил 6'!G265</f>
        <v>0</v>
      </c>
      <c r="E80" s="82">
        <f>'Прил 6'!H265</f>
        <v>0</v>
      </c>
      <c r="F80" s="160">
        <f>'Прил 6'!I265</f>
        <v>0</v>
      </c>
    </row>
    <row r="81" spans="1:10" ht="57" customHeight="1">
      <c r="A81" s="171" t="s">
        <v>798</v>
      </c>
      <c r="B81" s="83" t="s">
        <v>799</v>
      </c>
      <c r="C81" s="83"/>
      <c r="D81" s="82">
        <f>D82</f>
        <v>0</v>
      </c>
      <c r="E81" s="82"/>
      <c r="F81" s="160"/>
    </row>
    <row r="82" spans="1:10" ht="18.75">
      <c r="A82" s="172" t="s">
        <v>570</v>
      </c>
      <c r="B82" s="83" t="s">
        <v>799</v>
      </c>
      <c r="C82" s="83" t="s">
        <v>571</v>
      </c>
      <c r="D82" s="82">
        <f>'Прил 6'!G267</f>
        <v>0</v>
      </c>
      <c r="E82" s="82"/>
      <c r="F82" s="160"/>
    </row>
    <row r="83" spans="1:10" ht="43.5" customHeight="1">
      <c r="A83" s="171" t="s">
        <v>734</v>
      </c>
      <c r="B83" s="83" t="s">
        <v>732</v>
      </c>
      <c r="C83" s="83"/>
      <c r="D83" s="82">
        <f>D84</f>
        <v>0</v>
      </c>
      <c r="E83" s="82">
        <f>E84</f>
        <v>0</v>
      </c>
      <c r="F83" s="160">
        <f>F84</f>
        <v>0</v>
      </c>
    </row>
    <row r="84" spans="1:10" ht="37.5">
      <c r="A84" s="86" t="s">
        <v>275</v>
      </c>
      <c r="B84" s="83" t="s">
        <v>732</v>
      </c>
      <c r="C84" s="83" t="s">
        <v>306</v>
      </c>
      <c r="D84" s="82">
        <f>'Прил 6'!G269</f>
        <v>0</v>
      </c>
      <c r="E84" s="82">
        <f>'Прил 6'!H269</f>
        <v>0</v>
      </c>
      <c r="F84" s="160">
        <f>'Прил 6'!I269</f>
        <v>0</v>
      </c>
      <c r="H84" s="1">
        <v>133747599.93000001</v>
      </c>
    </row>
    <row r="85" spans="1:10" s="34" customFormat="1" ht="45.75" customHeight="1">
      <c r="A85" s="162" t="s">
        <v>501</v>
      </c>
      <c r="B85" s="85" t="s">
        <v>472</v>
      </c>
      <c r="C85" s="85"/>
      <c r="D85" s="81">
        <f>D86+D96+D147</f>
        <v>525759717.45999998</v>
      </c>
      <c r="E85" s="81">
        <f>E86+E96+E147</f>
        <v>577917763.60000002</v>
      </c>
      <c r="F85" s="156">
        <f>F86+F96+F147</f>
        <v>525562128.26999998</v>
      </c>
      <c r="G85" s="70" t="s">
        <v>700</v>
      </c>
      <c r="H85" s="70">
        <f>D85-D88-D98-D100-D103-D107-D109-D115-D120-D122-D128-D152-D157-9928170</f>
        <v>135805019.45999998</v>
      </c>
      <c r="I85" s="70" t="e">
        <f>E85-I87</f>
        <v>#REF!</v>
      </c>
      <c r="J85" s="70" t="e">
        <f>F85-J87</f>
        <v>#REF!</v>
      </c>
    </row>
    <row r="86" spans="1:10" s="34" customFormat="1" ht="56.25">
      <c r="A86" s="86" t="s">
        <v>573</v>
      </c>
      <c r="B86" s="83" t="s">
        <v>574</v>
      </c>
      <c r="C86" s="83"/>
      <c r="D86" s="82">
        <f>D87+D93</f>
        <v>8091822.25</v>
      </c>
      <c r="E86" s="82">
        <f>E87+E93</f>
        <v>8007192.25</v>
      </c>
      <c r="F86" s="160">
        <f>F87+F93</f>
        <v>8007192.25</v>
      </c>
      <c r="G86" s="33" t="s">
        <v>701</v>
      </c>
      <c r="H86" s="70">
        <f>D90+D110+D113+D117+D124+D126+D130+D132+D134+D138+202616+D150+D153+D160</f>
        <v>133735374.93000001</v>
      </c>
      <c r="I86" s="70" t="e">
        <f>E90+E95+E111+#REF!+E114+E124+E126+E131+E133+E149+E160</f>
        <v>#REF!</v>
      </c>
      <c r="J86" s="70" t="e">
        <f>F90+F95+F111+#REF!+F114+F124+F126+F131+F133+F149+F160</f>
        <v>#REF!</v>
      </c>
    </row>
    <row r="87" spans="1:10" s="34" customFormat="1" ht="37.5">
      <c r="A87" s="86" t="s">
        <v>575</v>
      </c>
      <c r="B87" s="83" t="s">
        <v>576</v>
      </c>
      <c r="C87" s="83"/>
      <c r="D87" s="82">
        <f>D88+D90</f>
        <v>6357344.7199999997</v>
      </c>
      <c r="E87" s="82">
        <f>E88+E90</f>
        <v>6272714.7199999997</v>
      </c>
      <c r="F87" s="160">
        <f>F88+F90</f>
        <v>6272714.7199999997</v>
      </c>
      <c r="G87" s="70"/>
      <c r="H87" s="70">
        <f>D90+D111+D113+D117+D124+D126+D130+D132+D134+D137+202616+D149+D154+D161</f>
        <v>133735374.93000001</v>
      </c>
      <c r="I87" s="70" t="e">
        <f>I86+202616</f>
        <v>#REF!</v>
      </c>
      <c r="J87" s="70" t="e">
        <f>J86+362637+206745</f>
        <v>#REF!</v>
      </c>
    </row>
    <row r="88" spans="1:10" s="34" customFormat="1" ht="56.25">
      <c r="A88" s="86" t="s">
        <v>577</v>
      </c>
      <c r="B88" s="83" t="s">
        <v>578</v>
      </c>
      <c r="C88" s="83"/>
      <c r="D88" s="82">
        <f>D89</f>
        <v>364824</v>
      </c>
      <c r="E88" s="82">
        <f>E89</f>
        <v>340280</v>
      </c>
      <c r="F88" s="160">
        <f>F89</f>
        <v>340280</v>
      </c>
      <c r="G88" s="70"/>
      <c r="H88" s="70">
        <f>H86-H84</f>
        <v>-12225</v>
      </c>
    </row>
    <row r="89" spans="1:10" s="34" customFormat="1" ht="75">
      <c r="A89" s="86" t="s">
        <v>239</v>
      </c>
      <c r="B89" s="83" t="s">
        <v>578</v>
      </c>
      <c r="C89" s="83" t="s">
        <v>247</v>
      </c>
      <c r="D89" s="82">
        <f>'Прил 6'!G452</f>
        <v>364824</v>
      </c>
      <c r="E89" s="82">
        <f>'Прил 6'!H452</f>
        <v>340280</v>
      </c>
      <c r="F89" s="160">
        <f>'Прил 6'!I452</f>
        <v>340280</v>
      </c>
      <c r="G89" s="70"/>
    </row>
    <row r="90" spans="1:10" s="34" customFormat="1" ht="37.5">
      <c r="A90" s="86" t="s">
        <v>388</v>
      </c>
      <c r="B90" s="83" t="s">
        <v>579</v>
      </c>
      <c r="C90" s="83"/>
      <c r="D90" s="82">
        <f>D91+D92</f>
        <v>5992520.7199999997</v>
      </c>
      <c r="E90" s="82">
        <f>E91+E92</f>
        <v>5932434.7199999997</v>
      </c>
      <c r="F90" s="160">
        <f>F91+F92</f>
        <v>5932434.7199999997</v>
      </c>
      <c r="G90" s="70"/>
    </row>
    <row r="91" spans="1:10" s="34" customFormat="1" ht="76.7" customHeight="1">
      <c r="A91" s="86" t="s">
        <v>239</v>
      </c>
      <c r="B91" s="83" t="s">
        <v>579</v>
      </c>
      <c r="C91" s="83" t="s">
        <v>247</v>
      </c>
      <c r="D91" s="82">
        <f>'Прил 6'!G454+'Прил 6'!G476</f>
        <v>5638562.7199999997</v>
      </c>
      <c r="E91" s="82">
        <f>'Прил 6'!H454+'Прил 6'!H476</f>
        <v>5638562.7199999997</v>
      </c>
      <c r="F91" s="160">
        <f>'Прил 6'!I454+'Прил 6'!I476</f>
        <v>5638562.7199999997</v>
      </c>
      <c r="G91" s="70"/>
    </row>
    <row r="92" spans="1:10" s="34" customFormat="1" ht="37.5">
      <c r="A92" s="86" t="s">
        <v>275</v>
      </c>
      <c r="B92" s="83" t="s">
        <v>579</v>
      </c>
      <c r="C92" s="83" t="s">
        <v>306</v>
      </c>
      <c r="D92" s="82">
        <f>'Прил 6'!G455</f>
        <v>353958</v>
      </c>
      <c r="E92" s="82">
        <f>'Прил 6'!H455</f>
        <v>293872</v>
      </c>
      <c r="F92" s="160">
        <f>'Прил 6'!I455</f>
        <v>293872</v>
      </c>
      <c r="G92" s="70"/>
    </row>
    <row r="93" spans="1:10" s="34" customFormat="1" ht="37.5">
      <c r="A93" s="86" t="s">
        <v>580</v>
      </c>
      <c r="B93" s="83" t="s">
        <v>581</v>
      </c>
      <c r="C93" s="83"/>
      <c r="D93" s="82">
        <f t="shared" ref="D93:F94" si="7">D94</f>
        <v>1734477.53</v>
      </c>
      <c r="E93" s="82">
        <f t="shared" si="7"/>
        <v>1734477.53</v>
      </c>
      <c r="F93" s="160">
        <f t="shared" si="7"/>
        <v>1734477.53</v>
      </c>
      <c r="G93" s="70"/>
    </row>
    <row r="94" spans="1:10" s="34" customFormat="1" ht="37.5">
      <c r="A94" s="86" t="s">
        <v>237</v>
      </c>
      <c r="B94" s="83" t="s">
        <v>582</v>
      </c>
      <c r="C94" s="83"/>
      <c r="D94" s="82">
        <f t="shared" si="7"/>
        <v>1734477.53</v>
      </c>
      <c r="E94" s="82">
        <f t="shared" si="7"/>
        <v>1734477.53</v>
      </c>
      <c r="F94" s="160">
        <f t="shared" si="7"/>
        <v>1734477.53</v>
      </c>
      <c r="G94" s="70"/>
    </row>
    <row r="95" spans="1:10" s="34" customFormat="1" ht="75">
      <c r="A95" s="86" t="s">
        <v>239</v>
      </c>
      <c r="B95" s="83" t="s">
        <v>582</v>
      </c>
      <c r="C95" s="83" t="s">
        <v>247</v>
      </c>
      <c r="D95" s="82">
        <f>'Прил 6'!G458</f>
        <v>1734477.53</v>
      </c>
      <c r="E95" s="82">
        <f>'Прил 6'!H458</f>
        <v>1734477.53</v>
      </c>
      <c r="F95" s="160">
        <f>'Прил 6'!I458</f>
        <v>1734477.53</v>
      </c>
      <c r="G95" s="70"/>
    </row>
    <row r="96" spans="1:10" ht="37.5">
      <c r="A96" s="86" t="s">
        <v>473</v>
      </c>
      <c r="B96" s="83" t="s">
        <v>474</v>
      </c>
      <c r="C96" s="83"/>
      <c r="D96" s="82">
        <f>D97+D102+D105+D112+D119+D139+D142+D144+D136</f>
        <v>491099468.01999998</v>
      </c>
      <c r="E96" s="82">
        <f>E97+E102+E105+E112+E119+E139+E142+E144+E136</f>
        <v>545481415.01999998</v>
      </c>
      <c r="F96" s="82">
        <f>F97+F102+F105+F112+F119+F139+F142+F144+F136</f>
        <v>516811105.01999998</v>
      </c>
      <c r="G96" s="33" t="e">
        <f>D111+#REF!+D114+D118+D124+D126+D131+D133+#REF!+D135</f>
        <v>#REF!</v>
      </c>
      <c r="H96" s="33" t="e">
        <f>E111+#REF!+E114+E118+E124+E126+E131+E133+#REF!+E135</f>
        <v>#REF!</v>
      </c>
      <c r="I96" s="33" t="e">
        <f>F111+#REF!+F114+F118+F124+F126+F131+F133+#REF!+F135</f>
        <v>#REF!</v>
      </c>
    </row>
    <row r="97" spans="1:9" ht="37.5">
      <c r="A97" s="164" t="s">
        <v>475</v>
      </c>
      <c r="B97" s="83" t="s">
        <v>476</v>
      </c>
      <c r="C97" s="83"/>
      <c r="D97" s="82">
        <f>D98+D100</f>
        <v>44571745</v>
      </c>
      <c r="E97" s="82">
        <f>E98+E100</f>
        <v>52097817</v>
      </c>
      <c r="F97" s="160">
        <f>F98+F100</f>
        <v>52097817</v>
      </c>
      <c r="G97" s="33" t="e">
        <f>G96+2625000+28653+92211+68391+2601563</f>
        <v>#REF!</v>
      </c>
      <c r="H97" s="33" t="e">
        <f>H96+202616</f>
        <v>#REF!</v>
      </c>
      <c r="I97" s="33" t="e">
        <f>I96+362637+206745</f>
        <v>#REF!</v>
      </c>
    </row>
    <row r="98" spans="1:9" ht="18.75">
      <c r="A98" s="86" t="s">
        <v>660</v>
      </c>
      <c r="B98" s="83" t="s">
        <v>661</v>
      </c>
      <c r="C98" s="85"/>
      <c r="D98" s="82">
        <f>D99</f>
        <v>4109862</v>
      </c>
      <c r="E98" s="82">
        <f>E99</f>
        <v>5012027</v>
      </c>
      <c r="F98" s="160">
        <f>F99</f>
        <v>5012027</v>
      </c>
      <c r="G98" s="33" t="e">
        <f>D96-G97</f>
        <v>#REF!</v>
      </c>
      <c r="H98" s="33" t="e">
        <f>E96-H97</f>
        <v>#REF!</v>
      </c>
      <c r="I98" s="33" t="e">
        <f>F96-I97</f>
        <v>#REF!</v>
      </c>
    </row>
    <row r="99" spans="1:9" ht="18.75">
      <c r="A99" s="172" t="s">
        <v>570</v>
      </c>
      <c r="B99" s="83" t="s">
        <v>661</v>
      </c>
      <c r="C99" s="83" t="s">
        <v>571</v>
      </c>
      <c r="D99" s="82">
        <f>'Прил 6'!G480</f>
        <v>4109862</v>
      </c>
      <c r="E99" s="82">
        <f>'Прил 6'!H480</f>
        <v>5012027</v>
      </c>
      <c r="F99" s="160">
        <f>'Прил 6'!I480</f>
        <v>5012027</v>
      </c>
    </row>
    <row r="100" spans="1:9" ht="131.25">
      <c r="A100" s="86" t="s">
        <v>477</v>
      </c>
      <c r="B100" s="83" t="s">
        <v>478</v>
      </c>
      <c r="C100" s="83"/>
      <c r="D100" s="82">
        <f>D101</f>
        <v>40461883</v>
      </c>
      <c r="E100" s="82">
        <f>E101</f>
        <v>47085790</v>
      </c>
      <c r="F100" s="160">
        <f>F101</f>
        <v>47085790</v>
      </c>
      <c r="G100" s="33">
        <f>D97+D102+D112+D119</f>
        <v>460767734.01999998</v>
      </c>
    </row>
    <row r="101" spans="1:9" ht="37.5">
      <c r="A101" s="86" t="s">
        <v>324</v>
      </c>
      <c r="B101" s="83" t="s">
        <v>478</v>
      </c>
      <c r="C101" s="83" t="s">
        <v>325</v>
      </c>
      <c r="D101" s="82">
        <f>'Прил 6'!G342</f>
        <v>40461883</v>
      </c>
      <c r="E101" s="82">
        <f>'Прил 6'!H342</f>
        <v>47085790</v>
      </c>
      <c r="F101" s="160">
        <f>'Прил 6'!I342</f>
        <v>47085790</v>
      </c>
    </row>
    <row r="102" spans="1:9" ht="41.65" customHeight="1">
      <c r="A102" s="164" t="s">
        <v>502</v>
      </c>
      <c r="B102" s="83" t="s">
        <v>503</v>
      </c>
      <c r="C102" s="83"/>
      <c r="D102" s="82">
        <f t="shared" ref="D102:F103" si="8">D103</f>
        <v>306013829</v>
      </c>
      <c r="E102" s="82">
        <f t="shared" si="8"/>
        <v>352196682</v>
      </c>
      <c r="F102" s="160">
        <f t="shared" si="8"/>
        <v>351995481</v>
      </c>
    </row>
    <row r="103" spans="1:9" ht="131.25">
      <c r="A103" s="168" t="s">
        <v>504</v>
      </c>
      <c r="B103" s="83" t="s">
        <v>505</v>
      </c>
      <c r="C103" s="83"/>
      <c r="D103" s="82">
        <f t="shared" si="8"/>
        <v>306013829</v>
      </c>
      <c r="E103" s="82">
        <f t="shared" si="8"/>
        <v>352196682</v>
      </c>
      <c r="F103" s="160">
        <f t="shared" si="8"/>
        <v>351995481</v>
      </c>
      <c r="G103" s="33">
        <f>E103-D103</f>
        <v>46182853</v>
      </c>
    </row>
    <row r="104" spans="1:9" ht="41.65" customHeight="1">
      <c r="A104" s="86" t="s">
        <v>324</v>
      </c>
      <c r="B104" s="83" t="s">
        <v>505</v>
      </c>
      <c r="C104" s="83" t="s">
        <v>325</v>
      </c>
      <c r="D104" s="82">
        <f>'Прил 6'!G370</f>
        <v>306013829</v>
      </c>
      <c r="E104" s="82">
        <f>'Прил 6'!H370</f>
        <v>352196682</v>
      </c>
      <c r="F104" s="160">
        <f>'Прил 6'!I370</f>
        <v>351995481</v>
      </c>
    </row>
    <row r="105" spans="1:9" ht="59.25" customHeight="1">
      <c r="A105" s="86" t="s">
        <v>479</v>
      </c>
      <c r="B105" s="83" t="s">
        <v>480</v>
      </c>
      <c r="C105" s="83"/>
      <c r="D105" s="82">
        <f>D106+D108+D110</f>
        <v>18149707</v>
      </c>
      <c r="E105" s="82">
        <f>E106+E108+E110</f>
        <v>21031827</v>
      </c>
      <c r="F105" s="160">
        <f>F106+F108+F110</f>
        <v>21031827</v>
      </c>
    </row>
    <row r="106" spans="1:9" ht="42.6" customHeight="1">
      <c r="A106" s="86" t="s">
        <v>481</v>
      </c>
      <c r="B106" s="83" t="s">
        <v>482</v>
      </c>
      <c r="C106" s="83"/>
      <c r="D106" s="82">
        <f>D107</f>
        <v>533880</v>
      </c>
      <c r="E106" s="82">
        <f>E107</f>
        <v>0</v>
      </c>
      <c r="F106" s="160">
        <f>F107</f>
        <v>0</v>
      </c>
    </row>
    <row r="107" spans="1:9" ht="39" customHeight="1">
      <c r="A107" s="86" t="s">
        <v>324</v>
      </c>
      <c r="B107" s="83" t="s">
        <v>482</v>
      </c>
      <c r="C107" s="83" t="s">
        <v>325</v>
      </c>
      <c r="D107" s="82">
        <f>'Прил 6'!G345+'Прил 6'!G373</f>
        <v>533880</v>
      </c>
      <c r="E107" s="82">
        <f>'Прил 6'!H345+'Прил 6'!H373</f>
        <v>0</v>
      </c>
      <c r="F107" s="160">
        <f>'Прил 6'!I345+'Прил 6'!I373</f>
        <v>0</v>
      </c>
    </row>
    <row r="108" spans="1:9" ht="102" customHeight="1">
      <c r="A108" s="86" t="s">
        <v>641</v>
      </c>
      <c r="B108" s="83" t="s">
        <v>642</v>
      </c>
      <c r="C108" s="83"/>
      <c r="D108" s="82">
        <f>D109</f>
        <v>13244000</v>
      </c>
      <c r="E108" s="82">
        <f>E109</f>
        <v>16660000</v>
      </c>
      <c r="F108" s="160">
        <f>F109</f>
        <v>16660000</v>
      </c>
    </row>
    <row r="109" spans="1:9" ht="39" customHeight="1">
      <c r="A109" s="86" t="s">
        <v>324</v>
      </c>
      <c r="B109" s="83" t="s">
        <v>642</v>
      </c>
      <c r="C109" s="83" t="s">
        <v>325</v>
      </c>
      <c r="D109" s="82">
        <f>'Прил 6'!G470</f>
        <v>13244000</v>
      </c>
      <c r="E109" s="82">
        <f>'Прил 6'!H470</f>
        <v>16660000</v>
      </c>
      <c r="F109" s="160">
        <f>'Прил 6'!I470</f>
        <v>16660000</v>
      </c>
    </row>
    <row r="110" spans="1:9" ht="46.5" customHeight="1">
      <c r="A110" s="86" t="s">
        <v>483</v>
      </c>
      <c r="B110" s="83" t="s">
        <v>484</v>
      </c>
      <c r="C110" s="83"/>
      <c r="D110" s="82">
        <f>D111</f>
        <v>4371827</v>
      </c>
      <c r="E110" s="82">
        <f>E111</f>
        <v>4371827</v>
      </c>
      <c r="F110" s="160">
        <f>F111</f>
        <v>4371827</v>
      </c>
    </row>
    <row r="111" spans="1:9" ht="43.7" customHeight="1">
      <c r="A111" s="86" t="s">
        <v>324</v>
      </c>
      <c r="B111" s="83" t="s">
        <v>484</v>
      </c>
      <c r="C111" s="83" t="s">
        <v>325</v>
      </c>
      <c r="D111" s="82">
        <f>'Прил 6'!G347+'Прил 6'!G375</f>
        <v>4371827</v>
      </c>
      <c r="E111" s="82">
        <f>'Прил 6'!H347+'Прил 6'!H375</f>
        <v>4371827</v>
      </c>
      <c r="F111" s="160">
        <f>'Прил 6'!I347+'Прил 6'!I375</f>
        <v>4371827</v>
      </c>
      <c r="G111" s="33" t="e">
        <f>#REF!+#REF!+#REF!+#REF!+#REF!+#REF!+#REF!+#REF!+#REF!</f>
        <v>#REF!</v>
      </c>
      <c r="H111" s="33" t="e">
        <f>#REF!+#REF!+#REF!+#REF!+#REF!+#REF!</f>
        <v>#REF!</v>
      </c>
      <c r="I111" s="33" t="e">
        <f>#REF!+#REF!+#REF!+#REF!+#REF!+#REF!</f>
        <v>#REF!</v>
      </c>
    </row>
    <row r="112" spans="1:9" ht="42.6" customHeight="1">
      <c r="A112" s="86" t="s">
        <v>485</v>
      </c>
      <c r="B112" s="83" t="s">
        <v>486</v>
      </c>
      <c r="C112" s="83"/>
      <c r="D112" s="82">
        <f>D113+D115+D117</f>
        <v>46172280.93</v>
      </c>
      <c r="E112" s="82">
        <f>E113+E115+E117</f>
        <v>39624049.93</v>
      </c>
      <c r="F112" s="160">
        <f>F113+F115+F117</f>
        <v>39624049.93</v>
      </c>
    </row>
    <row r="113" spans="1:7" ht="46.9" customHeight="1">
      <c r="A113" s="86" t="s">
        <v>388</v>
      </c>
      <c r="B113" s="83" t="s">
        <v>487</v>
      </c>
      <c r="C113" s="83"/>
      <c r="D113" s="82">
        <f>D114</f>
        <v>39624049.93</v>
      </c>
      <c r="E113" s="82">
        <f>E114</f>
        <v>39624049.93</v>
      </c>
      <c r="F113" s="160">
        <f>F114</f>
        <v>39624049.93</v>
      </c>
    </row>
    <row r="114" spans="1:7" ht="40.5" customHeight="1">
      <c r="A114" s="86" t="s">
        <v>324</v>
      </c>
      <c r="B114" s="83" t="s">
        <v>487</v>
      </c>
      <c r="C114" s="83" t="s">
        <v>325</v>
      </c>
      <c r="D114" s="82">
        <f>'Прил 6'!G350</f>
        <v>39624049.93</v>
      </c>
      <c r="E114" s="82">
        <f>'Прил 6'!H350</f>
        <v>39624049.93</v>
      </c>
      <c r="F114" s="160">
        <f>'Прил 6'!I350</f>
        <v>39624049.93</v>
      </c>
    </row>
    <row r="115" spans="1:7" ht="29.85" customHeight="1">
      <c r="A115" s="86" t="s">
        <v>488</v>
      </c>
      <c r="B115" s="83" t="s">
        <v>489</v>
      </c>
      <c r="C115" s="83"/>
      <c r="D115" s="82">
        <f>D116</f>
        <v>3928938</v>
      </c>
      <c r="E115" s="82">
        <f>E116</f>
        <v>0</v>
      </c>
      <c r="F115" s="160">
        <f>F116</f>
        <v>0</v>
      </c>
      <c r="G115" s="33">
        <f>D112-D115</f>
        <v>42243342.93</v>
      </c>
    </row>
    <row r="116" spans="1:7" ht="50.25" customHeight="1">
      <c r="A116" s="86" t="s">
        <v>324</v>
      </c>
      <c r="B116" s="83" t="s">
        <v>489</v>
      </c>
      <c r="C116" s="83" t="s">
        <v>325</v>
      </c>
      <c r="D116" s="82">
        <f>'Прил 6'!G352</f>
        <v>3928938</v>
      </c>
      <c r="E116" s="82">
        <f>'Прил 6'!H352</f>
        <v>0</v>
      </c>
      <c r="F116" s="160">
        <f>'Прил 6'!I352</f>
        <v>0</v>
      </c>
    </row>
    <row r="117" spans="1:7" ht="38.450000000000003" customHeight="1">
      <c r="A117" s="86" t="s">
        <v>490</v>
      </c>
      <c r="B117" s="83" t="s">
        <v>491</v>
      </c>
      <c r="C117" s="83"/>
      <c r="D117" s="82">
        <f>D118</f>
        <v>2619293</v>
      </c>
      <c r="E117" s="82">
        <f>E118</f>
        <v>0</v>
      </c>
      <c r="F117" s="160">
        <f>F118</f>
        <v>0</v>
      </c>
    </row>
    <row r="118" spans="1:7" ht="43.7" customHeight="1">
      <c r="A118" s="86" t="s">
        <v>324</v>
      </c>
      <c r="B118" s="83" t="s">
        <v>491</v>
      </c>
      <c r="C118" s="83" t="s">
        <v>325</v>
      </c>
      <c r="D118" s="82">
        <f>'Прил 6'!G354</f>
        <v>2619293</v>
      </c>
      <c r="E118" s="82">
        <f>'Прил 6'!H354</f>
        <v>0</v>
      </c>
      <c r="F118" s="160">
        <f>'Прил 6'!I354</f>
        <v>0</v>
      </c>
    </row>
    <row r="119" spans="1:7" ht="43.7" customHeight="1">
      <c r="A119" s="86" t="s">
        <v>506</v>
      </c>
      <c r="B119" s="83" t="s">
        <v>507</v>
      </c>
      <c r="C119" s="83"/>
      <c r="D119" s="82">
        <f>D120+D122+D124+D126+D128+D130+D132+D134</f>
        <v>64009879.090000004</v>
      </c>
      <c r="E119" s="82">
        <f>E120+E122+E124+E126+E128+E130+E132+E134</f>
        <v>49915936.090000004</v>
      </c>
      <c r="F119" s="160">
        <f>F120+F122+F124+F126+F128+F130+F132+F134</f>
        <v>49915936.090000004</v>
      </c>
      <c r="G119" s="33">
        <f>D119-G121</f>
        <v>54503244.090000004</v>
      </c>
    </row>
    <row r="120" spans="1:7" ht="75">
      <c r="A120" s="86" t="s">
        <v>508</v>
      </c>
      <c r="B120" s="83" t="s">
        <v>509</v>
      </c>
      <c r="C120" s="83"/>
      <c r="D120" s="82">
        <f>D121</f>
        <v>1918867</v>
      </c>
      <c r="E120" s="82">
        <f>E121</f>
        <v>0</v>
      </c>
      <c r="F120" s="160">
        <f>F121</f>
        <v>0</v>
      </c>
    </row>
    <row r="121" spans="1:7" ht="43.7" customHeight="1">
      <c r="A121" s="86" t="s">
        <v>324</v>
      </c>
      <c r="B121" s="83" t="s">
        <v>509</v>
      </c>
      <c r="C121" s="83" t="s">
        <v>325</v>
      </c>
      <c r="D121" s="82">
        <f>'Прил 6'!G378</f>
        <v>1918867</v>
      </c>
      <c r="E121" s="82">
        <f>'Прил 6'!H378</f>
        <v>0</v>
      </c>
      <c r="F121" s="160">
        <f>'Прил 6'!I378</f>
        <v>0</v>
      </c>
      <c r="G121" s="33">
        <f>D121+D123+D129</f>
        <v>9506635</v>
      </c>
    </row>
    <row r="122" spans="1:7" ht="75">
      <c r="A122" s="86" t="s">
        <v>510</v>
      </c>
      <c r="B122" s="83" t="s">
        <v>511</v>
      </c>
      <c r="C122" s="83"/>
      <c r="D122" s="82">
        <f>D123</f>
        <v>706809</v>
      </c>
      <c r="E122" s="82">
        <f>E123</f>
        <v>0</v>
      </c>
      <c r="F122" s="160">
        <f>F123</f>
        <v>0</v>
      </c>
    </row>
    <row r="123" spans="1:7" ht="37.5">
      <c r="A123" s="86" t="s">
        <v>324</v>
      </c>
      <c r="B123" s="83" t="s">
        <v>511</v>
      </c>
      <c r="C123" s="83" t="s">
        <v>325</v>
      </c>
      <c r="D123" s="82">
        <f>'Прил 6'!G380</f>
        <v>706809</v>
      </c>
      <c r="E123" s="82">
        <f>'Прил 6'!H380</f>
        <v>0</v>
      </c>
      <c r="F123" s="160">
        <f>'Прил 6'!I380</f>
        <v>0</v>
      </c>
    </row>
    <row r="124" spans="1:7" ht="37.5">
      <c r="A124" s="86" t="s">
        <v>388</v>
      </c>
      <c r="B124" s="83" t="s">
        <v>512</v>
      </c>
      <c r="C124" s="83"/>
      <c r="D124" s="82">
        <f>D125</f>
        <v>39594158.090000004</v>
      </c>
      <c r="E124" s="82">
        <f>E125</f>
        <v>39594158.090000004</v>
      </c>
      <c r="F124" s="160">
        <f>F125</f>
        <v>39594158.090000004</v>
      </c>
    </row>
    <row r="125" spans="1:7" ht="43.7" customHeight="1">
      <c r="A125" s="86" t="s">
        <v>324</v>
      </c>
      <c r="B125" s="83" t="s">
        <v>512</v>
      </c>
      <c r="C125" s="83" t="s">
        <v>325</v>
      </c>
      <c r="D125" s="82">
        <f>'Прил 6'!G382</f>
        <v>39594158.090000004</v>
      </c>
      <c r="E125" s="82">
        <f>'Прил 6'!H382</f>
        <v>39594158.090000004</v>
      </c>
      <c r="F125" s="160">
        <f>'Прил 6'!I382</f>
        <v>39594158.090000004</v>
      </c>
    </row>
    <row r="126" spans="1:7" ht="43.7" customHeight="1">
      <c r="A126" s="86" t="s">
        <v>513</v>
      </c>
      <c r="B126" s="83" t="s">
        <v>514</v>
      </c>
      <c r="C126" s="83"/>
      <c r="D126" s="82">
        <f>D127</f>
        <v>2641200</v>
      </c>
      <c r="E126" s="82">
        <f>E127</f>
        <v>2641200</v>
      </c>
      <c r="F126" s="160">
        <f>F127</f>
        <v>2641200</v>
      </c>
    </row>
    <row r="127" spans="1:7" ht="43.7" customHeight="1">
      <c r="A127" s="86" t="s">
        <v>324</v>
      </c>
      <c r="B127" s="83" t="s">
        <v>514</v>
      </c>
      <c r="C127" s="83" t="s">
        <v>325</v>
      </c>
      <c r="D127" s="82">
        <f>'Прил 6'!G384</f>
        <v>2641200</v>
      </c>
      <c r="E127" s="82">
        <f>'Прил 6'!H384</f>
        <v>2641200</v>
      </c>
      <c r="F127" s="160">
        <f>'Прил 6'!I384</f>
        <v>2641200</v>
      </c>
    </row>
    <row r="128" spans="1:7" ht="24.6" customHeight="1">
      <c r="A128" s="86" t="s">
        <v>414</v>
      </c>
      <c r="B128" s="83" t="s">
        <v>515</v>
      </c>
      <c r="C128" s="83"/>
      <c r="D128" s="82">
        <f>D129</f>
        <v>6880959</v>
      </c>
      <c r="E128" s="82">
        <f>E129</f>
        <v>0</v>
      </c>
      <c r="F128" s="160">
        <f>F129</f>
        <v>0</v>
      </c>
    </row>
    <row r="129" spans="1:6" ht="43.7" customHeight="1">
      <c r="A129" s="86" t="s">
        <v>324</v>
      </c>
      <c r="B129" s="83" t="s">
        <v>515</v>
      </c>
      <c r="C129" s="83" t="s">
        <v>325</v>
      </c>
      <c r="D129" s="82">
        <f>'Прил 6'!G386</f>
        <v>6880959</v>
      </c>
      <c r="E129" s="82">
        <f>'Прил 6'!H386</f>
        <v>0</v>
      </c>
      <c r="F129" s="160">
        <f>'Прил 6'!I386</f>
        <v>0</v>
      </c>
    </row>
    <row r="130" spans="1:6" ht="81" customHeight="1">
      <c r="A130" s="86" t="s">
        <v>516</v>
      </c>
      <c r="B130" s="83" t="s">
        <v>517</v>
      </c>
      <c r="C130" s="83"/>
      <c r="D130" s="82">
        <f>D131</f>
        <v>2953456</v>
      </c>
      <c r="E130" s="82">
        <f>E131</f>
        <v>2953456</v>
      </c>
      <c r="F130" s="160">
        <f>F131</f>
        <v>2953456</v>
      </c>
    </row>
    <row r="131" spans="1:6" ht="43.7" customHeight="1">
      <c r="A131" s="86" t="s">
        <v>324</v>
      </c>
      <c r="B131" s="83" t="s">
        <v>517</v>
      </c>
      <c r="C131" s="83" t="s">
        <v>325</v>
      </c>
      <c r="D131" s="82">
        <f>'Прил 6'!G388</f>
        <v>2953456</v>
      </c>
      <c r="E131" s="82">
        <f>'Прил 6'!H388</f>
        <v>2953456</v>
      </c>
      <c r="F131" s="160">
        <f>'Прил 6'!I388</f>
        <v>2953456</v>
      </c>
    </row>
    <row r="132" spans="1:6" ht="77.849999999999994" customHeight="1">
      <c r="A132" s="86" t="s">
        <v>518</v>
      </c>
      <c r="B132" s="83" t="s">
        <v>519</v>
      </c>
      <c r="C132" s="83"/>
      <c r="D132" s="82">
        <f>D133</f>
        <v>4727122</v>
      </c>
      <c r="E132" s="82">
        <f>E133</f>
        <v>4727122</v>
      </c>
      <c r="F132" s="160">
        <f>F133</f>
        <v>4727122</v>
      </c>
    </row>
    <row r="133" spans="1:6" ht="43.7" customHeight="1">
      <c r="A133" s="86" t="s">
        <v>324</v>
      </c>
      <c r="B133" s="83" t="s">
        <v>519</v>
      </c>
      <c r="C133" s="83" t="s">
        <v>325</v>
      </c>
      <c r="D133" s="82">
        <f>'Прил 6'!G390</f>
        <v>4727122</v>
      </c>
      <c r="E133" s="82">
        <f>'Прил 6'!H390</f>
        <v>4727122</v>
      </c>
      <c r="F133" s="160">
        <f>'Прил 6'!I390</f>
        <v>4727122</v>
      </c>
    </row>
    <row r="134" spans="1:6" ht="37.5">
      <c r="A134" s="86" t="s">
        <v>490</v>
      </c>
      <c r="B134" s="83" t="s">
        <v>520</v>
      </c>
      <c r="C134" s="83"/>
      <c r="D134" s="82">
        <f>D135</f>
        <v>4587308</v>
      </c>
      <c r="E134" s="82">
        <f>E135</f>
        <v>0</v>
      </c>
      <c r="F134" s="160">
        <f>F135</f>
        <v>0</v>
      </c>
    </row>
    <row r="135" spans="1:6" ht="43.7" customHeight="1">
      <c r="A135" s="86" t="s">
        <v>324</v>
      </c>
      <c r="B135" s="83" t="s">
        <v>520</v>
      </c>
      <c r="C135" s="83" t="s">
        <v>325</v>
      </c>
      <c r="D135" s="82">
        <f>'Прил 6'!G392</f>
        <v>4587308</v>
      </c>
      <c r="E135" s="82">
        <f>'Прил 6'!H392</f>
        <v>0</v>
      </c>
      <c r="F135" s="160">
        <f>'Прил 6'!I392</f>
        <v>0</v>
      </c>
    </row>
    <row r="136" spans="1:6" ht="80.25" customHeight="1">
      <c r="A136" s="86" t="s">
        <v>800</v>
      </c>
      <c r="B136" s="83" t="s">
        <v>801</v>
      </c>
      <c r="C136" s="83"/>
      <c r="D136" s="82">
        <f t="shared" ref="D136:F137" si="9">D137</f>
        <v>2051241</v>
      </c>
      <c r="E136" s="82">
        <f t="shared" si="9"/>
        <v>2145994</v>
      </c>
      <c r="F136" s="160">
        <f t="shared" si="9"/>
        <v>2145994</v>
      </c>
    </row>
    <row r="137" spans="1:6" ht="76.5" customHeight="1">
      <c r="A137" s="86" t="s">
        <v>802</v>
      </c>
      <c r="B137" s="83" t="s">
        <v>803</v>
      </c>
      <c r="C137" s="83"/>
      <c r="D137" s="82">
        <f t="shared" si="9"/>
        <v>2051241</v>
      </c>
      <c r="E137" s="82">
        <f t="shared" si="9"/>
        <v>2145994</v>
      </c>
      <c r="F137" s="160">
        <f t="shared" si="9"/>
        <v>2145994</v>
      </c>
    </row>
    <row r="138" spans="1:6" ht="50.25" customHeight="1">
      <c r="A138" s="86" t="s">
        <v>324</v>
      </c>
      <c r="B138" s="83" t="s">
        <v>803</v>
      </c>
      <c r="C138" s="83" t="s">
        <v>325</v>
      </c>
      <c r="D138" s="82">
        <f>'Прил 6'!G395</f>
        <v>2051241</v>
      </c>
      <c r="E138" s="82">
        <f>'Прил 6'!H395</f>
        <v>2145994</v>
      </c>
      <c r="F138" s="160">
        <f>'Прил 6'!I395</f>
        <v>2145994</v>
      </c>
    </row>
    <row r="139" spans="1:6" ht="25.5" customHeight="1">
      <c r="A139" s="86" t="s">
        <v>521</v>
      </c>
      <c r="B139" s="83" t="s">
        <v>522</v>
      </c>
      <c r="C139" s="83"/>
      <c r="D139" s="82">
        <f t="shared" ref="D139:F140" si="10">D140</f>
        <v>0</v>
      </c>
      <c r="E139" s="82">
        <f t="shared" si="10"/>
        <v>10337255</v>
      </c>
      <c r="F139" s="160">
        <f t="shared" si="10"/>
        <v>0</v>
      </c>
    </row>
    <row r="140" spans="1:6" ht="93.75">
      <c r="A140" s="86" t="s">
        <v>747</v>
      </c>
      <c r="B140" s="83" t="s">
        <v>523</v>
      </c>
      <c r="C140" s="83"/>
      <c r="D140" s="82">
        <f t="shared" si="10"/>
        <v>0</v>
      </c>
      <c r="E140" s="82">
        <f t="shared" si="10"/>
        <v>10337255</v>
      </c>
      <c r="F140" s="160">
        <f t="shared" si="10"/>
        <v>0</v>
      </c>
    </row>
    <row r="141" spans="1:6" ht="43.7" customHeight="1">
      <c r="A141" s="86" t="s">
        <v>324</v>
      </c>
      <c r="B141" s="83" t="s">
        <v>523</v>
      </c>
      <c r="C141" s="83" t="s">
        <v>325</v>
      </c>
      <c r="D141" s="82">
        <f>'Прил 6'!G398</f>
        <v>0</v>
      </c>
      <c r="E141" s="82">
        <f>'Прил 6'!H398</f>
        <v>10337255</v>
      </c>
      <c r="F141" s="160">
        <f>'Прил 6'!I398</f>
        <v>0</v>
      </c>
    </row>
    <row r="142" spans="1:6" ht="56.25">
      <c r="A142" s="171" t="s">
        <v>749</v>
      </c>
      <c r="B142" s="83" t="s">
        <v>526</v>
      </c>
      <c r="C142" s="83"/>
      <c r="D142" s="82">
        <f>D143</f>
        <v>10130786</v>
      </c>
      <c r="E142" s="82">
        <f>E143</f>
        <v>0</v>
      </c>
      <c r="F142" s="160">
        <f>F143</f>
        <v>0</v>
      </c>
    </row>
    <row r="143" spans="1:6" ht="43.7" customHeight="1">
      <c r="A143" s="86" t="s">
        <v>324</v>
      </c>
      <c r="B143" s="83" t="s">
        <v>526</v>
      </c>
      <c r="C143" s="83" t="s">
        <v>325</v>
      </c>
      <c r="D143" s="82">
        <f>'Прил 6'!G431</f>
        <v>10130786</v>
      </c>
      <c r="E143" s="82">
        <f>'Прил 6'!H431</f>
        <v>0</v>
      </c>
      <c r="F143" s="160">
        <f>'Прил 6'!I431</f>
        <v>0</v>
      </c>
    </row>
    <row r="144" spans="1:6" ht="27.75" customHeight="1">
      <c r="A144" s="86" t="s">
        <v>527</v>
      </c>
      <c r="B144" s="83" t="s">
        <v>528</v>
      </c>
      <c r="C144" s="83"/>
      <c r="D144" s="82">
        <f t="shared" ref="D144:F145" si="11">D145</f>
        <v>0</v>
      </c>
      <c r="E144" s="82">
        <f t="shared" si="11"/>
        <v>18131854</v>
      </c>
      <c r="F144" s="160">
        <f t="shared" si="11"/>
        <v>0</v>
      </c>
    </row>
    <row r="145" spans="1:9" ht="56.25">
      <c r="A145" s="86" t="s">
        <v>748</v>
      </c>
      <c r="B145" s="83" t="s">
        <v>529</v>
      </c>
      <c r="C145" s="83"/>
      <c r="D145" s="82">
        <f t="shared" si="11"/>
        <v>0</v>
      </c>
      <c r="E145" s="82">
        <f t="shared" si="11"/>
        <v>18131854</v>
      </c>
      <c r="F145" s="160">
        <f t="shared" si="11"/>
        <v>0</v>
      </c>
    </row>
    <row r="146" spans="1:9" ht="43.7" customHeight="1">
      <c r="A146" s="86" t="s">
        <v>324</v>
      </c>
      <c r="B146" s="83" t="s">
        <v>529</v>
      </c>
      <c r="C146" s="83" t="s">
        <v>325</v>
      </c>
      <c r="D146" s="82">
        <f>'Прил 6'!G401</f>
        <v>0</v>
      </c>
      <c r="E146" s="82">
        <f>'Прил 6'!H401</f>
        <v>18131854</v>
      </c>
      <c r="F146" s="160">
        <f>'Прил 6'!I401</f>
        <v>0</v>
      </c>
    </row>
    <row r="147" spans="1:9" ht="42.6" customHeight="1">
      <c r="A147" s="86" t="s">
        <v>543</v>
      </c>
      <c r="B147" s="83" t="s">
        <v>544</v>
      </c>
      <c r="C147" s="83"/>
      <c r="D147" s="82">
        <f>D148+D155</f>
        <v>26568427.190000001</v>
      </c>
      <c r="E147" s="82">
        <f>E148+E155</f>
        <v>24429156.329999998</v>
      </c>
      <c r="F147" s="160">
        <f>F148+F155</f>
        <v>743831</v>
      </c>
      <c r="G147" s="33">
        <f>D147-G151</f>
        <v>24370583.190000001</v>
      </c>
      <c r="H147" s="33">
        <f>E147-H151</f>
        <v>24003989.329999998</v>
      </c>
      <c r="I147" s="33">
        <f>F147-I151</f>
        <v>318664</v>
      </c>
    </row>
    <row r="148" spans="1:9" ht="43.7" customHeight="1">
      <c r="A148" s="164" t="s">
        <v>545</v>
      </c>
      <c r="B148" s="83" t="s">
        <v>546</v>
      </c>
      <c r="C148" s="83"/>
      <c r="D148" s="82">
        <f>D149+D151+D153</f>
        <v>25854319.190000001</v>
      </c>
      <c r="E148" s="82">
        <f>E149+E151+E153</f>
        <v>23687725.329999998</v>
      </c>
      <c r="F148" s="160">
        <f>F149+F151+F153</f>
        <v>2400</v>
      </c>
      <c r="G148" s="33">
        <f>D148-D152</f>
        <v>24054319.190000001</v>
      </c>
    </row>
    <row r="149" spans="1:9" ht="37.5">
      <c r="A149" s="86" t="s">
        <v>388</v>
      </c>
      <c r="B149" s="83" t="s">
        <v>547</v>
      </c>
      <c r="C149" s="83"/>
      <c r="D149" s="82">
        <f>D150</f>
        <v>22565523.190000001</v>
      </c>
      <c r="E149" s="82">
        <f>E150</f>
        <v>23687725.329999998</v>
      </c>
      <c r="F149" s="160">
        <f>F150</f>
        <v>2400</v>
      </c>
    </row>
    <row r="150" spans="1:9" ht="37.5">
      <c r="A150" s="86" t="s">
        <v>324</v>
      </c>
      <c r="B150" s="83" t="s">
        <v>547</v>
      </c>
      <c r="C150" s="83" t="s">
        <v>325</v>
      </c>
      <c r="D150" s="82">
        <f>'Прил 6'!G488+'Прил 6'!G554</f>
        <v>22565523.190000001</v>
      </c>
      <c r="E150" s="82">
        <f>'Прил 6'!H488+'Прил 6'!H554</f>
        <v>23687725.329999998</v>
      </c>
      <c r="F150" s="160">
        <f>'Прил 6'!I488+'Прил 6'!I554</f>
        <v>2400</v>
      </c>
    </row>
    <row r="151" spans="1:9" ht="18.75">
      <c r="A151" s="86" t="s">
        <v>548</v>
      </c>
      <c r="B151" s="83" t="s">
        <v>549</v>
      </c>
      <c r="C151" s="83"/>
      <c r="D151" s="82">
        <f>D152</f>
        <v>1800000</v>
      </c>
      <c r="E151" s="82">
        <f>E152</f>
        <v>0</v>
      </c>
      <c r="F151" s="160">
        <f>F152</f>
        <v>0</v>
      </c>
      <c r="G151" s="33">
        <f>D151+D157+D159</f>
        <v>2197844</v>
      </c>
      <c r="H151" s="33">
        <f>E151+E157+E159</f>
        <v>425167</v>
      </c>
      <c r="I151" s="33">
        <f>F151+F157+F159</f>
        <v>425167</v>
      </c>
    </row>
    <row r="152" spans="1:9" ht="37.5">
      <c r="A152" s="86" t="s">
        <v>324</v>
      </c>
      <c r="B152" s="83" t="s">
        <v>549</v>
      </c>
      <c r="C152" s="83" t="s">
        <v>325</v>
      </c>
      <c r="D152" s="82">
        <f>'Прил 6'!G490</f>
        <v>1800000</v>
      </c>
      <c r="E152" s="82">
        <f>'Прил 6'!H490</f>
        <v>0</v>
      </c>
      <c r="F152" s="160">
        <f>'Прил 6'!I490</f>
        <v>0</v>
      </c>
    </row>
    <row r="153" spans="1:9" ht="37.5">
      <c r="A153" s="86" t="s">
        <v>550</v>
      </c>
      <c r="B153" s="83" t="s">
        <v>551</v>
      </c>
      <c r="C153" s="83"/>
      <c r="D153" s="82">
        <f>D154</f>
        <v>1488796</v>
      </c>
      <c r="E153" s="82">
        <f>E154</f>
        <v>0</v>
      </c>
      <c r="F153" s="160">
        <f>F154</f>
        <v>0</v>
      </c>
    </row>
    <row r="154" spans="1:9" ht="43.7" customHeight="1">
      <c r="A154" s="86" t="s">
        <v>324</v>
      </c>
      <c r="B154" s="83" t="s">
        <v>551</v>
      </c>
      <c r="C154" s="83" t="s">
        <v>325</v>
      </c>
      <c r="D154" s="82">
        <f>'Прил 6'!G492</f>
        <v>1488796</v>
      </c>
      <c r="E154" s="82">
        <f>'Прил 6'!H492</f>
        <v>0</v>
      </c>
      <c r="F154" s="160">
        <f>'Прил 6'!I492</f>
        <v>0</v>
      </c>
    </row>
    <row r="155" spans="1:9" ht="43.7" customHeight="1">
      <c r="A155" s="86" t="s">
        <v>552</v>
      </c>
      <c r="B155" s="83" t="s">
        <v>553</v>
      </c>
      <c r="C155" s="83"/>
      <c r="D155" s="82">
        <f>D156+D158+D160</f>
        <v>714108</v>
      </c>
      <c r="E155" s="82">
        <f>E156+E158+E160</f>
        <v>741431</v>
      </c>
      <c r="F155" s="160">
        <f>F156+F158+F160</f>
        <v>741431</v>
      </c>
      <c r="G155" s="33">
        <f>D155-G156</f>
        <v>316264</v>
      </c>
    </row>
    <row r="156" spans="1:9" ht="43.7" customHeight="1">
      <c r="A156" s="86" t="s">
        <v>481</v>
      </c>
      <c r="B156" s="83" t="s">
        <v>554</v>
      </c>
      <c r="C156" s="83"/>
      <c r="D156" s="82">
        <f>D157</f>
        <v>62677</v>
      </c>
      <c r="E156" s="82">
        <f>E157</f>
        <v>0</v>
      </c>
      <c r="F156" s="160">
        <f>F157</f>
        <v>0</v>
      </c>
      <c r="G156" s="33">
        <f>D157+D159</f>
        <v>397844</v>
      </c>
    </row>
    <row r="157" spans="1:9" ht="43.7" customHeight="1">
      <c r="A157" s="86" t="s">
        <v>324</v>
      </c>
      <c r="B157" s="83" t="s">
        <v>554</v>
      </c>
      <c r="C157" s="83" t="s">
        <v>325</v>
      </c>
      <c r="D157" s="82">
        <f>'Прил 6'!G495</f>
        <v>62677</v>
      </c>
      <c r="E157" s="82">
        <f>'Прил 6'!H495</f>
        <v>0</v>
      </c>
      <c r="F157" s="160">
        <f>'Прил 6'!I495</f>
        <v>0</v>
      </c>
    </row>
    <row r="158" spans="1:9" ht="93.75">
      <c r="A158" s="159" t="s">
        <v>641</v>
      </c>
      <c r="B158" s="83" t="s">
        <v>644</v>
      </c>
      <c r="C158" s="83"/>
      <c r="D158" s="82">
        <f>D159</f>
        <v>335167</v>
      </c>
      <c r="E158" s="82">
        <f>E159</f>
        <v>425167</v>
      </c>
      <c r="F158" s="160">
        <f>F159</f>
        <v>425167</v>
      </c>
    </row>
    <row r="159" spans="1:9" ht="43.7" customHeight="1">
      <c r="A159" s="86" t="s">
        <v>324</v>
      </c>
      <c r="B159" s="83" t="s">
        <v>644</v>
      </c>
      <c r="C159" s="83" t="s">
        <v>325</v>
      </c>
      <c r="D159" s="82">
        <f>'Прил 6'!G539</f>
        <v>335167</v>
      </c>
      <c r="E159" s="82">
        <f>'Прил 6'!H539</f>
        <v>425167</v>
      </c>
      <c r="F159" s="160">
        <f>'Прил 6'!I539</f>
        <v>425167</v>
      </c>
    </row>
    <row r="160" spans="1:9" ht="37.5">
      <c r="A160" s="86" t="s">
        <v>483</v>
      </c>
      <c r="B160" s="83" t="s">
        <v>555</v>
      </c>
      <c r="C160" s="83"/>
      <c r="D160" s="82">
        <f>D161</f>
        <v>316264</v>
      </c>
      <c r="E160" s="82">
        <f>E161</f>
        <v>316264</v>
      </c>
      <c r="F160" s="160">
        <f>F161</f>
        <v>316264</v>
      </c>
    </row>
    <row r="161" spans="1:7" ht="37.5">
      <c r="A161" s="86" t="s">
        <v>324</v>
      </c>
      <c r="B161" s="83" t="s">
        <v>555</v>
      </c>
      <c r="C161" s="83" t="s">
        <v>325</v>
      </c>
      <c r="D161" s="82">
        <f>'Прил 6'!G497</f>
        <v>316264</v>
      </c>
      <c r="E161" s="82">
        <f>'Прил 6'!H497</f>
        <v>316264</v>
      </c>
      <c r="F161" s="160">
        <f>'Прил 6'!I497</f>
        <v>316264</v>
      </c>
    </row>
    <row r="162" spans="1:7" s="34" customFormat="1" ht="63" customHeight="1">
      <c r="A162" s="162" t="s">
        <v>712</v>
      </c>
      <c r="B162" s="85" t="s">
        <v>340</v>
      </c>
      <c r="C162" s="85"/>
      <c r="D162" s="81">
        <f>D163</f>
        <v>2914765.9</v>
      </c>
      <c r="E162" s="81">
        <f>E163</f>
        <v>3272000</v>
      </c>
      <c r="F162" s="156">
        <f>F163</f>
        <v>2997000</v>
      </c>
      <c r="G162" s="70"/>
    </row>
    <row r="163" spans="1:7" ht="37.5">
      <c r="A163" s="86" t="s">
        <v>341</v>
      </c>
      <c r="B163" s="83" t="s">
        <v>342</v>
      </c>
      <c r="C163" s="83"/>
      <c r="D163" s="82">
        <f>D164+D167+D170+D173</f>
        <v>2914765.9</v>
      </c>
      <c r="E163" s="82">
        <f>E164+E167+E170+E173</f>
        <v>3272000</v>
      </c>
      <c r="F163" s="160">
        <f>F164+F167+F170+F173</f>
        <v>2997000</v>
      </c>
      <c r="G163" s="33"/>
    </row>
    <row r="164" spans="1:7" ht="112.5">
      <c r="A164" s="86" t="s">
        <v>343</v>
      </c>
      <c r="B164" s="83" t="s">
        <v>344</v>
      </c>
      <c r="C164" s="83"/>
      <c r="D164" s="82">
        <f t="shared" ref="D164:F165" si="12">D165</f>
        <v>1489765.9</v>
      </c>
      <c r="E164" s="82">
        <f t="shared" si="12"/>
        <v>1260000</v>
      </c>
      <c r="F164" s="160">
        <f t="shared" si="12"/>
        <v>1035000</v>
      </c>
      <c r="G164" s="33"/>
    </row>
    <row r="165" spans="1:7" ht="18.75">
      <c r="A165" s="86" t="s">
        <v>345</v>
      </c>
      <c r="B165" s="83" t="s">
        <v>346</v>
      </c>
      <c r="C165" s="83"/>
      <c r="D165" s="82">
        <f t="shared" si="12"/>
        <v>1489765.9</v>
      </c>
      <c r="E165" s="82">
        <f t="shared" si="12"/>
        <v>1260000</v>
      </c>
      <c r="F165" s="160">
        <f t="shared" si="12"/>
        <v>1035000</v>
      </c>
      <c r="G165" s="33"/>
    </row>
    <row r="166" spans="1:7" ht="37.5">
      <c r="A166" s="86" t="s">
        <v>275</v>
      </c>
      <c r="B166" s="83" t="s">
        <v>346</v>
      </c>
      <c r="C166" s="83" t="s">
        <v>306</v>
      </c>
      <c r="D166" s="82">
        <f>'Прил 6'!G44</f>
        <v>1489765.9</v>
      </c>
      <c r="E166" s="82">
        <f>'Прил 6'!H44</f>
        <v>1260000</v>
      </c>
      <c r="F166" s="160">
        <f>'Прил 6'!I44</f>
        <v>1035000</v>
      </c>
      <c r="G166" s="33"/>
    </row>
    <row r="167" spans="1:7" ht="84.75" customHeight="1">
      <c r="A167" s="86" t="s">
        <v>347</v>
      </c>
      <c r="B167" s="83" t="s">
        <v>348</v>
      </c>
      <c r="C167" s="83"/>
      <c r="D167" s="82">
        <f t="shared" ref="D167:F168" si="13">D168</f>
        <v>1000000</v>
      </c>
      <c r="E167" s="82">
        <f t="shared" si="13"/>
        <v>1462000</v>
      </c>
      <c r="F167" s="160">
        <f t="shared" si="13"/>
        <v>1462000</v>
      </c>
      <c r="G167" s="33"/>
    </row>
    <row r="168" spans="1:7" ht="24" customHeight="1">
      <c r="A168" s="86" t="s">
        <v>345</v>
      </c>
      <c r="B168" s="83" t="s">
        <v>349</v>
      </c>
      <c r="C168" s="83"/>
      <c r="D168" s="82">
        <f t="shared" si="13"/>
        <v>1000000</v>
      </c>
      <c r="E168" s="82">
        <f t="shared" si="13"/>
        <v>1462000</v>
      </c>
      <c r="F168" s="160">
        <f t="shared" si="13"/>
        <v>1462000</v>
      </c>
      <c r="G168" s="33"/>
    </row>
    <row r="169" spans="1:7" ht="42.75" customHeight="1">
      <c r="A169" s="86" t="s">
        <v>275</v>
      </c>
      <c r="B169" s="83" t="s">
        <v>349</v>
      </c>
      <c r="C169" s="83" t="s">
        <v>306</v>
      </c>
      <c r="D169" s="82">
        <f>'Прил 6'!G47</f>
        <v>1000000</v>
      </c>
      <c r="E169" s="82">
        <f>'Прил 6'!H47</f>
        <v>1462000</v>
      </c>
      <c r="F169" s="160">
        <f>'Прил 6'!I47</f>
        <v>1462000</v>
      </c>
      <c r="G169" s="33"/>
    </row>
    <row r="170" spans="1:7" ht="56.25">
      <c r="A170" s="86" t="s">
        <v>350</v>
      </c>
      <c r="B170" s="83" t="s">
        <v>351</v>
      </c>
      <c r="C170" s="83"/>
      <c r="D170" s="82">
        <f t="shared" ref="D170:F171" si="14">D171</f>
        <v>75000</v>
      </c>
      <c r="E170" s="82">
        <f t="shared" si="14"/>
        <v>150000</v>
      </c>
      <c r="F170" s="160">
        <f t="shared" si="14"/>
        <v>150000</v>
      </c>
      <c r="G170" s="33"/>
    </row>
    <row r="171" spans="1:7" ht="24" customHeight="1">
      <c r="A171" s="86" t="s">
        <v>345</v>
      </c>
      <c r="B171" s="83" t="s">
        <v>352</v>
      </c>
      <c r="C171" s="83"/>
      <c r="D171" s="82">
        <f t="shared" si="14"/>
        <v>75000</v>
      </c>
      <c r="E171" s="82">
        <f t="shared" si="14"/>
        <v>150000</v>
      </c>
      <c r="F171" s="160">
        <f t="shared" si="14"/>
        <v>150000</v>
      </c>
      <c r="G171" s="33"/>
    </row>
    <row r="172" spans="1:7" ht="45.75" customHeight="1">
      <c r="A172" s="86" t="s">
        <v>275</v>
      </c>
      <c r="B172" s="83" t="s">
        <v>352</v>
      </c>
      <c r="C172" s="83" t="s">
        <v>306</v>
      </c>
      <c r="D172" s="82">
        <f>'Прил 6'!G50</f>
        <v>75000</v>
      </c>
      <c r="E172" s="82">
        <f>'Прил 6'!H50</f>
        <v>150000</v>
      </c>
      <c r="F172" s="160">
        <f>'Прил 6'!I50</f>
        <v>150000</v>
      </c>
      <c r="G172" s="33"/>
    </row>
    <row r="173" spans="1:7" ht="112.5">
      <c r="A173" s="86" t="s">
        <v>353</v>
      </c>
      <c r="B173" s="83" t="s">
        <v>354</v>
      </c>
      <c r="C173" s="83"/>
      <c r="D173" s="82">
        <f t="shared" ref="D173:F174" si="15">D174</f>
        <v>350000</v>
      </c>
      <c r="E173" s="82">
        <f t="shared" si="15"/>
        <v>400000</v>
      </c>
      <c r="F173" s="160">
        <f t="shared" si="15"/>
        <v>350000</v>
      </c>
      <c r="G173" s="33"/>
    </row>
    <row r="174" spans="1:7" ht="18.75">
      <c r="A174" s="86" t="s">
        <v>355</v>
      </c>
      <c r="B174" s="83" t="s">
        <v>356</v>
      </c>
      <c r="C174" s="83"/>
      <c r="D174" s="82">
        <f t="shared" si="15"/>
        <v>350000</v>
      </c>
      <c r="E174" s="82">
        <f t="shared" si="15"/>
        <v>400000</v>
      </c>
      <c r="F174" s="160">
        <f t="shared" si="15"/>
        <v>350000</v>
      </c>
      <c r="G174" s="33"/>
    </row>
    <row r="175" spans="1:7" ht="37.5">
      <c r="A175" s="86" t="s">
        <v>275</v>
      </c>
      <c r="B175" s="83" t="s">
        <v>356</v>
      </c>
      <c r="C175" s="83" t="s">
        <v>306</v>
      </c>
      <c r="D175" s="82">
        <f>'Прил 6'!G53</f>
        <v>350000</v>
      </c>
      <c r="E175" s="82">
        <f>'Прил 6'!H53</f>
        <v>400000</v>
      </c>
      <c r="F175" s="160">
        <f>'Прил 6'!I53</f>
        <v>350000</v>
      </c>
      <c r="G175" s="33"/>
    </row>
    <row r="176" spans="1:7" s="34" customFormat="1" ht="43.5" customHeight="1">
      <c r="A176" s="162" t="s">
        <v>492</v>
      </c>
      <c r="B176" s="85" t="s">
        <v>493</v>
      </c>
      <c r="C176" s="85"/>
      <c r="D176" s="81">
        <f t="shared" ref="D176:F177" si="16">D177</f>
        <v>86000</v>
      </c>
      <c r="E176" s="81">
        <f t="shared" si="16"/>
        <v>965000</v>
      </c>
      <c r="F176" s="156">
        <f t="shared" si="16"/>
        <v>975000</v>
      </c>
      <c r="G176" s="70" t="e">
        <f>#REF!</f>
        <v>#REF!</v>
      </c>
    </row>
    <row r="177" spans="1:8" ht="56.25">
      <c r="A177" s="86" t="s">
        <v>494</v>
      </c>
      <c r="B177" s="83" t="s">
        <v>495</v>
      </c>
      <c r="C177" s="83"/>
      <c r="D177" s="82">
        <f t="shared" si="16"/>
        <v>86000</v>
      </c>
      <c r="E177" s="82">
        <f t="shared" si="16"/>
        <v>965000</v>
      </c>
      <c r="F177" s="160">
        <f t="shared" si="16"/>
        <v>975000</v>
      </c>
    </row>
    <row r="178" spans="1:8" ht="39.4" customHeight="1">
      <c r="A178" s="86" t="s">
        <v>496</v>
      </c>
      <c r="B178" s="83" t="s">
        <v>497</v>
      </c>
      <c r="C178" s="83"/>
      <c r="D178" s="82">
        <f>D179</f>
        <v>86000</v>
      </c>
      <c r="E178" s="82">
        <f>E179</f>
        <v>965000</v>
      </c>
      <c r="F178" s="160">
        <f>F179</f>
        <v>975000</v>
      </c>
    </row>
    <row r="179" spans="1:8" ht="26.25" customHeight="1">
      <c r="A179" s="86" t="s">
        <v>498</v>
      </c>
      <c r="B179" s="83" t="s">
        <v>499</v>
      </c>
      <c r="C179" s="83"/>
      <c r="D179" s="82">
        <f>D180+D181</f>
        <v>86000</v>
      </c>
      <c r="E179" s="82">
        <f>E180+E181</f>
        <v>965000</v>
      </c>
      <c r="F179" s="160">
        <f>F180+F181</f>
        <v>975000</v>
      </c>
    </row>
    <row r="180" spans="1:8" ht="39.4" customHeight="1">
      <c r="A180" s="86" t="s">
        <v>416</v>
      </c>
      <c r="B180" s="83" t="s">
        <v>499</v>
      </c>
      <c r="C180" s="83" t="s">
        <v>417</v>
      </c>
      <c r="D180" s="82">
        <f>'Прил 6'!G173+'Прил 6'!G179</f>
        <v>0</v>
      </c>
      <c r="E180" s="82">
        <f>'Прил 6'!H173+'Прил 6'!H179</f>
        <v>875000</v>
      </c>
      <c r="F180" s="160">
        <f>'Прил 6'!I173+'Прил 6'!I179</f>
        <v>875000</v>
      </c>
    </row>
    <row r="181" spans="1:8" ht="39.4" customHeight="1">
      <c r="A181" s="86" t="s">
        <v>324</v>
      </c>
      <c r="B181" s="83" t="s">
        <v>499</v>
      </c>
      <c r="C181" s="83" t="s">
        <v>325</v>
      </c>
      <c r="D181" s="82">
        <f>'Прил 6'!G359+'Прил 6'!G406+'Прил 6'!G517</f>
        <v>86000</v>
      </c>
      <c r="E181" s="82">
        <f>'Прил 6'!H359+'Прил 6'!H406+'Прил 6'!H517</f>
        <v>90000</v>
      </c>
      <c r="F181" s="160">
        <f>'Прил 6'!I359+'Прил 6'!I406+'Прил 6'!I517</f>
        <v>100000</v>
      </c>
    </row>
    <row r="182" spans="1:8" s="34" customFormat="1" ht="44.25" customHeight="1">
      <c r="A182" s="162" t="s">
        <v>454</v>
      </c>
      <c r="B182" s="85" t="s">
        <v>455</v>
      </c>
      <c r="C182" s="85"/>
      <c r="D182" s="81">
        <f>D183+D188</f>
        <v>7420000</v>
      </c>
      <c r="E182" s="81">
        <f>E183+E188</f>
        <v>3899750</v>
      </c>
      <c r="F182" s="156">
        <f>F183+F188</f>
        <v>5594750</v>
      </c>
      <c r="G182" s="70">
        <f>D187</f>
        <v>6350000</v>
      </c>
    </row>
    <row r="183" spans="1:8" ht="37.5">
      <c r="A183" s="86" t="s">
        <v>456</v>
      </c>
      <c r="B183" s="83" t="s">
        <v>457</v>
      </c>
      <c r="C183" s="83"/>
      <c r="D183" s="82">
        <f t="shared" ref="D183:F184" si="17">D184</f>
        <v>6920000</v>
      </c>
      <c r="E183" s="82">
        <f t="shared" si="17"/>
        <v>3899750</v>
      </c>
      <c r="F183" s="160">
        <f t="shared" si="17"/>
        <v>5594750</v>
      </c>
    </row>
    <row r="184" spans="1:8" ht="37.5">
      <c r="A184" s="86" t="s">
        <v>458</v>
      </c>
      <c r="B184" s="83" t="s">
        <v>459</v>
      </c>
      <c r="C184" s="83"/>
      <c r="D184" s="82">
        <f t="shared" si="17"/>
        <v>6920000</v>
      </c>
      <c r="E184" s="82">
        <f t="shared" si="17"/>
        <v>3899750</v>
      </c>
      <c r="F184" s="160">
        <f t="shared" si="17"/>
        <v>5594750</v>
      </c>
    </row>
    <row r="185" spans="1:8" ht="37.5">
      <c r="A185" s="86" t="s">
        <v>460</v>
      </c>
      <c r="B185" s="83" t="s">
        <v>461</v>
      </c>
      <c r="C185" s="83"/>
      <c r="D185" s="82">
        <f>D187+D186</f>
        <v>6920000</v>
      </c>
      <c r="E185" s="82">
        <f>E187+E186</f>
        <v>3899750</v>
      </c>
      <c r="F185" s="160">
        <f>F187+F186</f>
        <v>5594750</v>
      </c>
    </row>
    <row r="186" spans="1:8" ht="37.5">
      <c r="A186" s="86" t="s">
        <v>275</v>
      </c>
      <c r="B186" s="83" t="s">
        <v>461</v>
      </c>
      <c r="C186" s="83" t="s">
        <v>306</v>
      </c>
      <c r="D186" s="82">
        <f>'Прил 6'!G144</f>
        <v>570000</v>
      </c>
      <c r="E186" s="82">
        <f>'Прил 6'!H144</f>
        <v>1500000</v>
      </c>
      <c r="F186" s="160">
        <f>'Прил 6'!I144</f>
        <v>1500000</v>
      </c>
    </row>
    <row r="187" spans="1:8" ht="42.75" customHeight="1">
      <c r="A187" s="86" t="s">
        <v>416</v>
      </c>
      <c r="B187" s="83" t="s">
        <v>461</v>
      </c>
      <c r="C187" s="83" t="s">
        <v>417</v>
      </c>
      <c r="D187" s="82">
        <f>'Прил 6'!G145</f>
        <v>6350000</v>
      </c>
      <c r="E187" s="82">
        <f>'Прил 6'!H145</f>
        <v>2399750</v>
      </c>
      <c r="F187" s="160">
        <f>'Прил 6'!I145</f>
        <v>4094750</v>
      </c>
    </row>
    <row r="188" spans="1:8" ht="42.75" customHeight="1">
      <c r="A188" s="86" t="s">
        <v>1085</v>
      </c>
      <c r="B188" s="83" t="s">
        <v>1017</v>
      </c>
      <c r="C188" s="83"/>
      <c r="D188" s="151">
        <f t="shared" ref="D188:F190" si="18">D189</f>
        <v>500000</v>
      </c>
      <c r="E188" s="151">
        <f t="shared" si="18"/>
        <v>0</v>
      </c>
      <c r="F188" s="175">
        <f t="shared" si="18"/>
        <v>0</v>
      </c>
    </row>
    <row r="189" spans="1:8" ht="56.25">
      <c r="A189" s="86" t="s">
        <v>1080</v>
      </c>
      <c r="B189" s="83" t="s">
        <v>1018</v>
      </c>
      <c r="C189" s="83"/>
      <c r="D189" s="151">
        <f t="shared" si="18"/>
        <v>500000</v>
      </c>
      <c r="E189" s="151">
        <f t="shared" si="18"/>
        <v>0</v>
      </c>
      <c r="F189" s="175">
        <f t="shared" si="18"/>
        <v>0</v>
      </c>
    </row>
    <row r="190" spans="1:8" ht="42.75" customHeight="1">
      <c r="A190" s="86" t="s">
        <v>1019</v>
      </c>
      <c r="B190" s="83" t="s">
        <v>1020</v>
      </c>
      <c r="C190" s="83"/>
      <c r="D190" s="151">
        <f t="shared" si="18"/>
        <v>500000</v>
      </c>
      <c r="E190" s="151">
        <f t="shared" si="18"/>
        <v>0</v>
      </c>
      <c r="F190" s="175">
        <f t="shared" si="18"/>
        <v>0</v>
      </c>
    </row>
    <row r="191" spans="1:8" ht="42.75" customHeight="1">
      <c r="A191" s="86" t="s">
        <v>275</v>
      </c>
      <c r="B191" s="83" t="s">
        <v>1020</v>
      </c>
      <c r="C191" s="83" t="s">
        <v>306</v>
      </c>
      <c r="D191" s="151">
        <f>'Прил 6'!G166</f>
        <v>500000</v>
      </c>
      <c r="E191" s="151">
        <f>'Прил 6'!H166</f>
        <v>0</v>
      </c>
      <c r="F191" s="175">
        <f>'Прил 6'!I166</f>
        <v>0</v>
      </c>
    </row>
    <row r="192" spans="1:8" s="34" customFormat="1" ht="56.25">
      <c r="A192" s="162" t="s">
        <v>429</v>
      </c>
      <c r="B192" s="85" t="s">
        <v>431</v>
      </c>
      <c r="C192" s="85"/>
      <c r="D192" s="81">
        <f>D193+D205</f>
        <v>33463588</v>
      </c>
      <c r="E192" s="81">
        <f>E193+E205</f>
        <v>2857448</v>
      </c>
      <c r="F192" s="156">
        <f>F193+F205</f>
        <v>2414556</v>
      </c>
      <c r="G192" s="70">
        <f>D192-D202</f>
        <v>32395900</v>
      </c>
      <c r="H192" s="70">
        <f>D202</f>
        <v>1067688</v>
      </c>
    </row>
    <row r="193" spans="1:8" s="34" customFormat="1" ht="56.25">
      <c r="A193" s="166" t="s">
        <v>432</v>
      </c>
      <c r="B193" s="83" t="s">
        <v>433</v>
      </c>
      <c r="C193" s="85"/>
      <c r="D193" s="82">
        <f>D197+D200+D194</f>
        <v>24711868</v>
      </c>
      <c r="E193" s="82">
        <f>E197+E200+E194</f>
        <v>1861448</v>
      </c>
      <c r="F193" s="160">
        <f>F197+F200+F194</f>
        <v>1800000</v>
      </c>
      <c r="G193" s="34" t="s">
        <v>701</v>
      </c>
      <c r="H193" s="70" t="e">
        <f>D199+D204+#REF!+D208+D210</f>
        <v>#REF!</v>
      </c>
    </row>
    <row r="194" spans="1:8" s="34" customFormat="1" ht="48" customHeight="1">
      <c r="A194" s="86" t="s">
        <v>706</v>
      </c>
      <c r="B194" s="83" t="s">
        <v>707</v>
      </c>
      <c r="C194" s="83"/>
      <c r="D194" s="82">
        <f t="shared" ref="D194:F195" si="19">D195</f>
        <v>21386600</v>
      </c>
      <c r="E194" s="82">
        <f t="shared" si="19"/>
        <v>0</v>
      </c>
      <c r="F194" s="160">
        <f t="shared" si="19"/>
        <v>0</v>
      </c>
      <c r="H194" s="70"/>
    </row>
    <row r="195" spans="1:8" s="34" customFormat="1" ht="42" customHeight="1">
      <c r="A195" s="86" t="s">
        <v>796</v>
      </c>
      <c r="B195" s="83" t="s">
        <v>797</v>
      </c>
      <c r="C195" s="83"/>
      <c r="D195" s="82">
        <f t="shared" si="19"/>
        <v>21386600</v>
      </c>
      <c r="E195" s="82">
        <f t="shared" si="19"/>
        <v>0</v>
      </c>
      <c r="F195" s="160">
        <f t="shared" si="19"/>
        <v>0</v>
      </c>
      <c r="H195" s="70"/>
    </row>
    <row r="196" spans="1:8" s="34" customFormat="1" ht="42" customHeight="1">
      <c r="A196" s="86" t="s">
        <v>416</v>
      </c>
      <c r="B196" s="83" t="s">
        <v>797</v>
      </c>
      <c r="C196" s="83" t="s">
        <v>417</v>
      </c>
      <c r="D196" s="82">
        <f>'Прил 6'!G150</f>
        <v>21386600</v>
      </c>
      <c r="E196" s="82">
        <f>'Прил 6'!H150</f>
        <v>0</v>
      </c>
      <c r="F196" s="160">
        <f>'Прил 6'!I150</f>
        <v>0</v>
      </c>
      <c r="H196" s="70"/>
    </row>
    <row r="197" spans="1:8" s="34" customFormat="1" ht="56.25">
      <c r="A197" s="166" t="s">
        <v>645</v>
      </c>
      <c r="B197" s="149" t="s">
        <v>646</v>
      </c>
      <c r="C197" s="83"/>
      <c r="D197" s="82">
        <f t="shared" ref="D197:F198" si="20">D198</f>
        <v>1800000</v>
      </c>
      <c r="E197" s="82">
        <f t="shared" si="20"/>
        <v>1800000</v>
      </c>
      <c r="F197" s="160">
        <f t="shared" si="20"/>
        <v>1800000</v>
      </c>
      <c r="H197" s="70" t="e">
        <f>H192+H193</f>
        <v>#REF!</v>
      </c>
    </row>
    <row r="198" spans="1:8" s="34" customFormat="1" ht="37.5">
      <c r="A198" s="171" t="s">
        <v>647</v>
      </c>
      <c r="B198" s="149" t="s">
        <v>648</v>
      </c>
      <c r="C198" s="83"/>
      <c r="D198" s="82">
        <f t="shared" si="20"/>
        <v>1800000</v>
      </c>
      <c r="E198" s="82">
        <f t="shared" si="20"/>
        <v>1800000</v>
      </c>
      <c r="F198" s="160">
        <f t="shared" si="20"/>
        <v>1800000</v>
      </c>
    </row>
    <row r="199" spans="1:8" s="34" customFormat="1" ht="18.75">
      <c r="A199" s="171" t="s">
        <v>570</v>
      </c>
      <c r="B199" s="149" t="s">
        <v>648</v>
      </c>
      <c r="C199" s="83" t="s">
        <v>571</v>
      </c>
      <c r="D199" s="82">
        <f>'Прил 6'!G192</f>
        <v>1800000</v>
      </c>
      <c r="E199" s="82">
        <f>'Прил 6'!H192</f>
        <v>1800000</v>
      </c>
      <c r="F199" s="160">
        <f>'Прил 6'!I192</f>
        <v>1800000</v>
      </c>
    </row>
    <row r="200" spans="1:8" s="34" customFormat="1" ht="56.25">
      <c r="A200" s="86" t="s">
        <v>434</v>
      </c>
      <c r="B200" s="83" t="s">
        <v>435</v>
      </c>
      <c r="C200" s="85"/>
      <c r="D200" s="82">
        <f>D201+D203</f>
        <v>1525268</v>
      </c>
      <c r="E200" s="82">
        <f>E201+E203</f>
        <v>61448</v>
      </c>
      <c r="F200" s="160">
        <f>F201+F203</f>
        <v>0</v>
      </c>
    </row>
    <row r="201" spans="1:8" s="34" customFormat="1" ht="56.25">
      <c r="A201" s="86" t="s">
        <v>436</v>
      </c>
      <c r="B201" s="83" t="s">
        <v>437</v>
      </c>
      <c r="C201" s="83"/>
      <c r="D201" s="82">
        <f>D202</f>
        <v>1067688</v>
      </c>
      <c r="E201" s="82">
        <f>E202</f>
        <v>0</v>
      </c>
      <c r="F201" s="160">
        <f>F202</f>
        <v>0</v>
      </c>
    </row>
    <row r="202" spans="1:8" s="34" customFormat="1" ht="37.5">
      <c r="A202" s="86" t="s">
        <v>275</v>
      </c>
      <c r="B202" s="83" t="s">
        <v>437</v>
      </c>
      <c r="C202" s="83" t="s">
        <v>306</v>
      </c>
      <c r="D202" s="82">
        <f>'Прил 6'!G125</f>
        <v>1067688</v>
      </c>
      <c r="E202" s="82">
        <f>'Прил 6'!H125</f>
        <v>0</v>
      </c>
      <c r="F202" s="160">
        <f>'Прил 6'!I125</f>
        <v>0</v>
      </c>
    </row>
    <row r="203" spans="1:8" s="34" customFormat="1" ht="56.25" customHeight="1">
      <c r="A203" s="86" t="s">
        <v>438</v>
      </c>
      <c r="B203" s="83" t="s">
        <v>439</v>
      </c>
      <c r="C203" s="83"/>
      <c r="D203" s="82">
        <f>D204</f>
        <v>457580</v>
      </c>
      <c r="E203" s="82">
        <f>E204</f>
        <v>61448</v>
      </c>
      <c r="F203" s="160">
        <f>F204</f>
        <v>0</v>
      </c>
    </row>
    <row r="204" spans="1:8" s="34" customFormat="1" ht="37.5">
      <c r="A204" s="86" t="s">
        <v>275</v>
      </c>
      <c r="B204" s="83" t="s">
        <v>439</v>
      </c>
      <c r="C204" s="83" t="s">
        <v>306</v>
      </c>
      <c r="D204" s="82">
        <f>'Прил 6'!G127</f>
        <v>457580</v>
      </c>
      <c r="E204" s="82">
        <f>'Прил 6'!H127</f>
        <v>61448</v>
      </c>
      <c r="F204" s="160">
        <f>'Прил 6'!I127</f>
        <v>0</v>
      </c>
    </row>
    <row r="205" spans="1:8" s="34" customFormat="1" ht="46.5" customHeight="1">
      <c r="A205" s="166" t="s">
        <v>447</v>
      </c>
      <c r="B205" s="83" t="s">
        <v>448</v>
      </c>
      <c r="C205" s="83"/>
      <c r="D205" s="82">
        <f>D206</f>
        <v>8751720</v>
      </c>
      <c r="E205" s="82">
        <f>E206</f>
        <v>996000</v>
      </c>
      <c r="F205" s="160">
        <f>F206</f>
        <v>614556</v>
      </c>
    </row>
    <row r="206" spans="1:8" s="34" customFormat="1" ht="56.25">
      <c r="A206" s="86" t="s">
        <v>449</v>
      </c>
      <c r="B206" s="83" t="s">
        <v>450</v>
      </c>
      <c r="C206" s="83"/>
      <c r="D206" s="82">
        <f>D207+D209</f>
        <v>8751720</v>
      </c>
      <c r="E206" s="82">
        <f>E207+E209</f>
        <v>996000</v>
      </c>
      <c r="F206" s="160">
        <f>F207+F209</f>
        <v>614556</v>
      </c>
    </row>
    <row r="207" spans="1:8" s="34" customFormat="1" ht="42" customHeight="1">
      <c r="A207" s="86" t="s">
        <v>451</v>
      </c>
      <c r="B207" s="83" t="s">
        <v>452</v>
      </c>
      <c r="C207" s="83"/>
      <c r="D207" s="82">
        <f>D208</f>
        <v>996000</v>
      </c>
      <c r="E207" s="82">
        <f>E208</f>
        <v>996000</v>
      </c>
      <c r="F207" s="160">
        <f>F208</f>
        <v>614556</v>
      </c>
    </row>
    <row r="208" spans="1:8" s="34" customFormat="1" ht="42.75" customHeight="1">
      <c r="A208" s="86" t="s">
        <v>275</v>
      </c>
      <c r="B208" s="83" t="s">
        <v>452</v>
      </c>
      <c r="C208" s="83" t="s">
        <v>306</v>
      </c>
      <c r="D208" s="82">
        <f>'Прил 6'!G138</f>
        <v>996000</v>
      </c>
      <c r="E208" s="82">
        <f>'Прил 6'!H138</f>
        <v>996000</v>
      </c>
      <c r="F208" s="160">
        <f>'Прил 6'!I138</f>
        <v>614556</v>
      </c>
    </row>
    <row r="209" spans="1:8" s="34" customFormat="1" ht="26.25" customHeight="1">
      <c r="A209" s="86" t="s">
        <v>462</v>
      </c>
      <c r="B209" s="83" t="s">
        <v>463</v>
      </c>
      <c r="C209" s="83"/>
      <c r="D209" s="82">
        <f>D210</f>
        <v>7755720</v>
      </c>
      <c r="E209" s="82">
        <f>E210</f>
        <v>0</v>
      </c>
      <c r="F209" s="160">
        <f>F210</f>
        <v>0</v>
      </c>
    </row>
    <row r="210" spans="1:8" s="304" customFormat="1" ht="26.25" customHeight="1">
      <c r="A210" s="86" t="s">
        <v>372</v>
      </c>
      <c r="B210" s="83" t="s">
        <v>463</v>
      </c>
      <c r="C210" s="83" t="s">
        <v>373</v>
      </c>
      <c r="D210" s="82">
        <f>'Прил 6'!G154</f>
        <v>7755720</v>
      </c>
      <c r="E210" s="82">
        <f>'Прил 6'!H154</f>
        <v>0</v>
      </c>
      <c r="F210" s="160">
        <f>'Прил 6'!I154</f>
        <v>0</v>
      </c>
    </row>
    <row r="211" spans="1:8" s="34" customFormat="1" ht="81.75" customHeight="1">
      <c r="A211" s="162" t="s">
        <v>557</v>
      </c>
      <c r="B211" s="85" t="s">
        <v>558</v>
      </c>
      <c r="C211" s="85"/>
      <c r="D211" s="81">
        <f>D212+D217+D223</f>
        <v>14415738.1</v>
      </c>
      <c r="E211" s="81">
        <f>E212+E217+E223</f>
        <v>12102331.84</v>
      </c>
      <c r="F211" s="156">
        <f>F212+F217+F223</f>
        <v>12467080.120000001</v>
      </c>
      <c r="G211" s="70">
        <f>D214+D219+D221+D228</f>
        <v>11909270.1</v>
      </c>
      <c r="H211" s="70">
        <f>D227</f>
        <v>1028992</v>
      </c>
    </row>
    <row r="212" spans="1:8" ht="41.65" customHeight="1">
      <c r="A212" s="86" t="s">
        <v>559</v>
      </c>
      <c r="B212" s="83" t="s">
        <v>709</v>
      </c>
      <c r="C212" s="83"/>
      <c r="D212" s="82">
        <f t="shared" ref="D212:F213" si="21">D213</f>
        <v>467000</v>
      </c>
      <c r="E212" s="82">
        <f t="shared" si="21"/>
        <v>492000</v>
      </c>
      <c r="F212" s="160">
        <f t="shared" si="21"/>
        <v>492000</v>
      </c>
      <c r="G212" s="33">
        <f>D211-D225</f>
        <v>11909270.1</v>
      </c>
      <c r="H212" s="33" t="e">
        <f>D216+D220+D222+#REF!+#REF!+D229+D230</f>
        <v>#REF!</v>
      </c>
    </row>
    <row r="213" spans="1:8" ht="48" customHeight="1">
      <c r="A213" s="86" t="s">
        <v>560</v>
      </c>
      <c r="B213" s="83" t="s">
        <v>710</v>
      </c>
      <c r="C213" s="83"/>
      <c r="D213" s="82">
        <f t="shared" si="21"/>
        <v>467000</v>
      </c>
      <c r="E213" s="82">
        <f t="shared" si="21"/>
        <v>492000</v>
      </c>
      <c r="F213" s="160">
        <f t="shared" si="21"/>
        <v>492000</v>
      </c>
      <c r="H213" s="33" t="e">
        <f>H211+H212</f>
        <v>#REF!</v>
      </c>
    </row>
    <row r="214" spans="1:8" ht="27.75" customHeight="1">
      <c r="A214" s="86" t="s">
        <v>561</v>
      </c>
      <c r="B214" s="83" t="s">
        <v>711</v>
      </c>
      <c r="C214" s="83"/>
      <c r="D214" s="82">
        <f>D216+D215</f>
        <v>467000</v>
      </c>
      <c r="E214" s="82">
        <f>E216+E215</f>
        <v>492000</v>
      </c>
      <c r="F214" s="160">
        <f>F216+F215</f>
        <v>492000</v>
      </c>
    </row>
    <row r="215" spans="1:8" ht="51" customHeight="1">
      <c r="A215" s="86" t="s">
        <v>275</v>
      </c>
      <c r="B215" s="83" t="s">
        <v>711</v>
      </c>
      <c r="C215" s="83" t="s">
        <v>306</v>
      </c>
      <c r="D215" s="82">
        <f>'Прил 6'!G437</f>
        <v>257000</v>
      </c>
      <c r="E215" s="82">
        <f>'Прил 6'!H437</f>
        <v>257000</v>
      </c>
      <c r="F215" s="160">
        <f>'Прил 6'!I437</f>
        <v>257000</v>
      </c>
    </row>
    <row r="216" spans="1:8" ht="45" customHeight="1">
      <c r="A216" s="164" t="s">
        <v>324</v>
      </c>
      <c r="B216" s="83" t="s">
        <v>711</v>
      </c>
      <c r="C216" s="83" t="s">
        <v>325</v>
      </c>
      <c r="D216" s="82">
        <f>'Прил 6'!G438</f>
        <v>210000</v>
      </c>
      <c r="E216" s="82">
        <f>'Прил 6'!H438</f>
        <v>235000</v>
      </c>
      <c r="F216" s="160">
        <f>'Прил 6'!I438</f>
        <v>235000</v>
      </c>
    </row>
    <row r="217" spans="1:8" ht="45" customHeight="1">
      <c r="A217" s="86" t="s">
        <v>670</v>
      </c>
      <c r="B217" s="83" t="s">
        <v>671</v>
      </c>
      <c r="C217" s="83"/>
      <c r="D217" s="82">
        <f>D218</f>
        <v>7521898.0999999996</v>
      </c>
      <c r="E217" s="82">
        <f>E218</f>
        <v>7689959.8399999999</v>
      </c>
      <c r="F217" s="160">
        <f>F218</f>
        <v>8054708.1200000001</v>
      </c>
    </row>
    <row r="218" spans="1:8" ht="84.75" customHeight="1">
      <c r="A218" s="86" t="s">
        <v>672</v>
      </c>
      <c r="B218" s="83" t="s">
        <v>673</v>
      </c>
      <c r="C218" s="83"/>
      <c r="D218" s="82">
        <f>D219+D221</f>
        <v>7521898.0999999996</v>
      </c>
      <c r="E218" s="82">
        <f>E219+E221</f>
        <v>7689959.8399999999</v>
      </c>
      <c r="F218" s="160">
        <f>F219+F221</f>
        <v>8054708.1200000001</v>
      </c>
    </row>
    <row r="219" spans="1:8" ht="45" customHeight="1">
      <c r="A219" s="86" t="s">
        <v>388</v>
      </c>
      <c r="B219" s="83" t="s">
        <v>674</v>
      </c>
      <c r="C219" s="83"/>
      <c r="D219" s="82">
        <f>D220</f>
        <v>7501898.0999999996</v>
      </c>
      <c r="E219" s="82">
        <f>E220</f>
        <v>7669959.8399999999</v>
      </c>
      <c r="F219" s="160">
        <f>F220</f>
        <v>8034708.1200000001</v>
      </c>
    </row>
    <row r="220" spans="1:8" ht="45" customHeight="1">
      <c r="A220" s="86" t="s">
        <v>324</v>
      </c>
      <c r="B220" s="83" t="s">
        <v>674</v>
      </c>
      <c r="C220" s="83" t="s">
        <v>325</v>
      </c>
      <c r="D220" s="82">
        <f>'Прил 6'!G561</f>
        <v>7501898.0999999996</v>
      </c>
      <c r="E220" s="82">
        <f>'Прил 6'!H561</f>
        <v>7669959.8399999999</v>
      </c>
      <c r="F220" s="160">
        <f>'Прил 6'!I561</f>
        <v>8034708.1200000001</v>
      </c>
    </row>
    <row r="221" spans="1:8" ht="45" customHeight="1">
      <c r="A221" s="86" t="s">
        <v>363</v>
      </c>
      <c r="B221" s="83" t="s">
        <v>676</v>
      </c>
      <c r="C221" s="83"/>
      <c r="D221" s="82">
        <f>D222</f>
        <v>20000</v>
      </c>
      <c r="E221" s="82">
        <f>E222</f>
        <v>20000</v>
      </c>
      <c r="F221" s="160">
        <f>F222</f>
        <v>20000</v>
      </c>
    </row>
    <row r="222" spans="1:8" ht="40.5" customHeight="1">
      <c r="A222" s="86" t="s">
        <v>275</v>
      </c>
      <c r="B222" s="83" t="s">
        <v>676</v>
      </c>
      <c r="C222" s="83" t="s">
        <v>306</v>
      </c>
      <c r="D222" s="82">
        <f>'Прил 6'!G567</f>
        <v>20000</v>
      </c>
      <c r="E222" s="82">
        <f>'Прил 6'!H567</f>
        <v>20000</v>
      </c>
      <c r="F222" s="160">
        <f>'Прил 6'!I567</f>
        <v>20000</v>
      </c>
    </row>
    <row r="223" spans="1:8" ht="26.65" customHeight="1">
      <c r="A223" s="86" t="s">
        <v>562</v>
      </c>
      <c r="B223" s="83" t="s">
        <v>563</v>
      </c>
      <c r="C223" s="83"/>
      <c r="D223" s="82">
        <f>D224</f>
        <v>6426840</v>
      </c>
      <c r="E223" s="82">
        <f>E224</f>
        <v>3920372</v>
      </c>
      <c r="F223" s="160">
        <f>F224</f>
        <v>3920372</v>
      </c>
    </row>
    <row r="224" spans="1:8" ht="46.5" customHeight="1">
      <c r="A224" s="164" t="s">
        <v>564</v>
      </c>
      <c r="B224" s="83" t="s">
        <v>565</v>
      </c>
      <c r="C224" s="83"/>
      <c r="D224" s="82">
        <f>D225+D228</f>
        <v>6426840</v>
      </c>
      <c r="E224" s="82">
        <f>E225+E228</f>
        <v>3920372</v>
      </c>
      <c r="F224" s="160">
        <f>F225+F228</f>
        <v>3920372</v>
      </c>
    </row>
    <row r="225" spans="1:7" ht="27.75" customHeight="1">
      <c r="A225" s="164" t="s">
        <v>566</v>
      </c>
      <c r="B225" s="83" t="s">
        <v>567</v>
      </c>
      <c r="C225" s="83"/>
      <c r="D225" s="82">
        <f>D226+D227</f>
        <v>2506468</v>
      </c>
      <c r="E225" s="82">
        <f>E227</f>
        <v>0</v>
      </c>
      <c r="F225" s="160">
        <f>F227</f>
        <v>0</v>
      </c>
    </row>
    <row r="226" spans="1:7" ht="27.75" customHeight="1">
      <c r="A226" s="172" t="s">
        <v>570</v>
      </c>
      <c r="B226" s="83" t="s">
        <v>567</v>
      </c>
      <c r="C226" s="83" t="s">
        <v>571</v>
      </c>
      <c r="D226" s="82">
        <f>'Прил 6'!G442</f>
        <v>1477476</v>
      </c>
      <c r="E226" s="82">
        <f>'Прил 6'!H442</f>
        <v>0</v>
      </c>
      <c r="F226" s="160">
        <f>'Прил 6'!I442</f>
        <v>0</v>
      </c>
    </row>
    <row r="227" spans="1:7" ht="46.5" customHeight="1">
      <c r="A227" s="164" t="s">
        <v>324</v>
      </c>
      <c r="B227" s="83" t="s">
        <v>567</v>
      </c>
      <c r="C227" s="83" t="s">
        <v>325</v>
      </c>
      <c r="D227" s="82">
        <f>'Прил 6'!G443</f>
        <v>1028992</v>
      </c>
      <c r="E227" s="82">
        <f>'Прил 6'!H443</f>
        <v>0</v>
      </c>
      <c r="F227" s="160">
        <f>'Прил 6'!I443</f>
        <v>0</v>
      </c>
    </row>
    <row r="228" spans="1:7" ht="34.15" customHeight="1">
      <c r="A228" s="171" t="s">
        <v>568</v>
      </c>
      <c r="B228" s="83" t="s">
        <v>569</v>
      </c>
      <c r="C228" s="83"/>
      <c r="D228" s="82">
        <f>D229+D230</f>
        <v>3920372</v>
      </c>
      <c r="E228" s="82">
        <f>E229+E230</f>
        <v>3920372</v>
      </c>
      <c r="F228" s="160">
        <f>F229+F230</f>
        <v>3920372</v>
      </c>
    </row>
    <row r="229" spans="1:7" ht="27.75" customHeight="1">
      <c r="A229" s="172" t="s">
        <v>570</v>
      </c>
      <c r="B229" s="83" t="s">
        <v>569</v>
      </c>
      <c r="C229" s="83" t="s">
        <v>571</v>
      </c>
      <c r="D229" s="82">
        <f>'Прил 6'!G445</f>
        <v>2310924</v>
      </c>
      <c r="E229" s="82">
        <f>'Прил 6'!H445</f>
        <v>2310924</v>
      </c>
      <c r="F229" s="160">
        <f>'Прил 6'!I445</f>
        <v>2310924</v>
      </c>
    </row>
    <row r="230" spans="1:7" ht="37.35" customHeight="1">
      <c r="A230" s="171" t="s">
        <v>324</v>
      </c>
      <c r="B230" s="83" t="s">
        <v>569</v>
      </c>
      <c r="C230" s="83" t="s">
        <v>325</v>
      </c>
      <c r="D230" s="82">
        <f>'Прил 6'!G446</f>
        <v>1609448</v>
      </c>
      <c r="E230" s="82">
        <f>'Прил 6'!H446</f>
        <v>1609448</v>
      </c>
      <c r="F230" s="160">
        <f>'Прил 6'!I446</f>
        <v>1609448</v>
      </c>
    </row>
    <row r="231" spans="1:7" s="34" customFormat="1" ht="39.75" customHeight="1">
      <c r="A231" s="162" t="s">
        <v>357</v>
      </c>
      <c r="B231" s="85" t="s">
        <v>358</v>
      </c>
      <c r="C231" s="85"/>
      <c r="D231" s="81">
        <f t="shared" ref="D231:F232" si="22">D232</f>
        <v>440000</v>
      </c>
      <c r="E231" s="81">
        <f t="shared" si="22"/>
        <v>480000</v>
      </c>
      <c r="F231" s="156">
        <f t="shared" si="22"/>
        <v>520000</v>
      </c>
      <c r="G231" s="70"/>
    </row>
    <row r="232" spans="1:7" ht="39.75" customHeight="1">
      <c r="A232" s="86" t="s">
        <v>359</v>
      </c>
      <c r="B232" s="83" t="s">
        <v>360</v>
      </c>
      <c r="C232" s="83"/>
      <c r="D232" s="82">
        <f t="shared" si="22"/>
        <v>440000</v>
      </c>
      <c r="E232" s="82">
        <f t="shared" si="22"/>
        <v>480000</v>
      </c>
      <c r="F232" s="160">
        <f t="shared" si="22"/>
        <v>520000</v>
      </c>
      <c r="G232" s="33"/>
    </row>
    <row r="233" spans="1:7" ht="39.75" customHeight="1">
      <c r="A233" s="86" t="s">
        <v>361</v>
      </c>
      <c r="B233" s="83" t="s">
        <v>362</v>
      </c>
      <c r="C233" s="83"/>
      <c r="D233" s="82">
        <f>D234+D236+D238+D240</f>
        <v>440000</v>
      </c>
      <c r="E233" s="82">
        <f>E234+E236+E238+E240</f>
        <v>480000</v>
      </c>
      <c r="F233" s="160">
        <f>F234+F236+F238+F240</f>
        <v>520000</v>
      </c>
      <c r="G233" s="33"/>
    </row>
    <row r="234" spans="1:7" ht="39.75" customHeight="1">
      <c r="A234" s="164" t="s">
        <v>363</v>
      </c>
      <c r="B234" s="149" t="s">
        <v>364</v>
      </c>
      <c r="C234" s="149"/>
      <c r="D234" s="82">
        <f>D235</f>
        <v>76077</v>
      </c>
      <c r="E234" s="82">
        <f>E235</f>
        <v>0</v>
      </c>
      <c r="F234" s="160">
        <f>F235</f>
        <v>0</v>
      </c>
      <c r="G234" s="33"/>
    </row>
    <row r="235" spans="1:7" ht="43.7" customHeight="1">
      <c r="A235" s="164" t="s">
        <v>275</v>
      </c>
      <c r="B235" s="149" t="s">
        <v>364</v>
      </c>
      <c r="C235" s="149" t="s">
        <v>306</v>
      </c>
      <c r="D235" s="82">
        <f>'Прил 6'!G58</f>
        <v>76077</v>
      </c>
      <c r="E235" s="82">
        <f>'Прил 6'!H58</f>
        <v>0</v>
      </c>
      <c r="F235" s="160">
        <f>'Прил 6'!I58</f>
        <v>0</v>
      </c>
    </row>
    <row r="236" spans="1:7" ht="39" customHeight="1">
      <c r="A236" s="164" t="s">
        <v>365</v>
      </c>
      <c r="B236" s="149" t="s">
        <v>366</v>
      </c>
      <c r="C236" s="149"/>
      <c r="D236" s="82">
        <f>D237</f>
        <v>115300</v>
      </c>
      <c r="E236" s="82">
        <f>E237</f>
        <v>240000</v>
      </c>
      <c r="F236" s="160">
        <f>F237</f>
        <v>260000</v>
      </c>
    </row>
    <row r="237" spans="1:7" ht="37.5">
      <c r="A237" s="164" t="s">
        <v>275</v>
      </c>
      <c r="B237" s="149" t="s">
        <v>366</v>
      </c>
      <c r="C237" s="149" t="s">
        <v>306</v>
      </c>
      <c r="D237" s="82">
        <f>'Прил 6'!G60</f>
        <v>115300</v>
      </c>
      <c r="E237" s="82">
        <f>'Прил 6'!H60</f>
        <v>240000</v>
      </c>
      <c r="F237" s="160">
        <f>'Прил 6'!I60</f>
        <v>260000</v>
      </c>
    </row>
    <row r="238" spans="1:7" ht="37.5">
      <c r="A238" s="164" t="s">
        <v>1022</v>
      </c>
      <c r="B238" s="149" t="s">
        <v>1021</v>
      </c>
      <c r="C238" s="149"/>
      <c r="D238" s="82">
        <f>D239</f>
        <v>177160</v>
      </c>
      <c r="E238" s="82">
        <f>E239</f>
        <v>240000</v>
      </c>
      <c r="F238" s="160">
        <f>F239</f>
        <v>260000</v>
      </c>
    </row>
    <row r="239" spans="1:7" ht="37.5">
      <c r="A239" s="164" t="s">
        <v>275</v>
      </c>
      <c r="B239" s="149" t="s">
        <v>1021</v>
      </c>
      <c r="C239" s="149" t="s">
        <v>306</v>
      </c>
      <c r="D239" s="82">
        <f>'Прил 6'!G62</f>
        <v>177160</v>
      </c>
      <c r="E239" s="82">
        <f>'Прил 6'!H62</f>
        <v>240000</v>
      </c>
      <c r="F239" s="160">
        <f>'Прил 6'!I62</f>
        <v>260000</v>
      </c>
    </row>
    <row r="240" spans="1:7" ht="37.5">
      <c r="A240" s="164" t="s">
        <v>1024</v>
      </c>
      <c r="B240" s="149" t="s">
        <v>1023</v>
      </c>
      <c r="C240" s="149"/>
      <c r="D240" s="82">
        <f>D241</f>
        <v>71463</v>
      </c>
      <c r="E240" s="82">
        <f>E241</f>
        <v>0</v>
      </c>
      <c r="F240" s="160">
        <f>F241</f>
        <v>0</v>
      </c>
    </row>
    <row r="241" spans="1:8" ht="37.5">
      <c r="A241" s="164" t="s">
        <v>275</v>
      </c>
      <c r="B241" s="149" t="s">
        <v>1023</v>
      </c>
      <c r="C241" s="149" t="s">
        <v>306</v>
      </c>
      <c r="D241" s="82">
        <f>'Прил 6'!G64</f>
        <v>71463</v>
      </c>
      <c r="E241" s="82">
        <f>'Прил 6'!H64</f>
        <v>0</v>
      </c>
      <c r="F241" s="160">
        <f>'Прил 6'!I64</f>
        <v>0</v>
      </c>
    </row>
    <row r="242" spans="1:8" s="34" customFormat="1" ht="37.5">
      <c r="A242" s="162" t="s">
        <v>265</v>
      </c>
      <c r="B242" s="85" t="s">
        <v>266</v>
      </c>
      <c r="C242" s="320"/>
      <c r="D242" s="81">
        <f t="shared" ref="D242:F243" si="23">D243</f>
        <v>406078</v>
      </c>
      <c r="E242" s="81">
        <f t="shared" si="23"/>
        <v>383077</v>
      </c>
      <c r="F242" s="156">
        <f t="shared" si="23"/>
        <v>417077</v>
      </c>
      <c r="G242" s="70">
        <f>D248</f>
        <v>75000</v>
      </c>
    </row>
    <row r="243" spans="1:8" ht="56.25">
      <c r="A243" s="86" t="s">
        <v>267</v>
      </c>
      <c r="B243" s="83" t="s">
        <v>268</v>
      </c>
      <c r="C243" s="148"/>
      <c r="D243" s="82">
        <f t="shared" si="23"/>
        <v>406078</v>
      </c>
      <c r="E243" s="82">
        <f t="shared" si="23"/>
        <v>383077</v>
      </c>
      <c r="F243" s="160">
        <f t="shared" si="23"/>
        <v>417077</v>
      </c>
    </row>
    <row r="244" spans="1:8" ht="59.65" customHeight="1">
      <c r="A244" s="86" t="s">
        <v>269</v>
      </c>
      <c r="B244" s="83" t="s">
        <v>270</v>
      </c>
      <c r="C244" s="148"/>
      <c r="D244" s="82">
        <f>D245+D247</f>
        <v>406078</v>
      </c>
      <c r="E244" s="82">
        <f>E245+E247</f>
        <v>383077</v>
      </c>
      <c r="F244" s="160">
        <f>F245+F247</f>
        <v>417077</v>
      </c>
    </row>
    <row r="245" spans="1:8" ht="42.75" customHeight="1">
      <c r="A245" s="86" t="s">
        <v>271</v>
      </c>
      <c r="B245" s="83" t="s">
        <v>272</v>
      </c>
      <c r="C245" s="148"/>
      <c r="D245" s="82">
        <f>D246</f>
        <v>331078</v>
      </c>
      <c r="E245" s="82">
        <f>E246</f>
        <v>333077</v>
      </c>
      <c r="F245" s="160">
        <f>F246</f>
        <v>333077</v>
      </c>
    </row>
    <row r="246" spans="1:8" ht="77.25" customHeight="1">
      <c r="A246" s="86" t="s">
        <v>239</v>
      </c>
      <c r="B246" s="83" t="s">
        <v>272</v>
      </c>
      <c r="C246" s="148">
        <v>100</v>
      </c>
      <c r="D246" s="82">
        <f>'Прил 6'!G20</f>
        <v>331078</v>
      </c>
      <c r="E246" s="82">
        <f>'Прил 6'!H20</f>
        <v>333077</v>
      </c>
      <c r="F246" s="160">
        <f>'Прил 6'!I20</f>
        <v>333077</v>
      </c>
    </row>
    <row r="247" spans="1:8" ht="40.5" customHeight="1">
      <c r="A247" s="86" t="s">
        <v>273</v>
      </c>
      <c r="B247" s="83" t="s">
        <v>274</v>
      </c>
      <c r="C247" s="148"/>
      <c r="D247" s="82">
        <f>D248</f>
        <v>75000</v>
      </c>
      <c r="E247" s="82">
        <f>E248</f>
        <v>50000</v>
      </c>
      <c r="F247" s="160">
        <f>F248</f>
        <v>84000</v>
      </c>
    </row>
    <row r="248" spans="1:8" ht="37.5">
      <c r="A248" s="86" t="s">
        <v>275</v>
      </c>
      <c r="B248" s="83" t="s">
        <v>274</v>
      </c>
      <c r="C248" s="148">
        <v>200</v>
      </c>
      <c r="D248" s="82">
        <f>'Прил 6'!G22</f>
        <v>75000</v>
      </c>
      <c r="E248" s="82">
        <f>'Прил 6'!H22</f>
        <v>50000</v>
      </c>
      <c r="F248" s="160">
        <f>'Прил 6'!I22</f>
        <v>84000</v>
      </c>
    </row>
    <row r="249" spans="1:8" s="34" customFormat="1" ht="81.75" customHeight="1">
      <c r="A249" s="162" t="s">
        <v>408</v>
      </c>
      <c r="B249" s="85" t="s">
        <v>409</v>
      </c>
      <c r="C249" s="85"/>
      <c r="D249" s="81">
        <f>D250</f>
        <v>75866676</v>
      </c>
      <c r="E249" s="81">
        <f>E250</f>
        <v>55000000</v>
      </c>
      <c r="F249" s="156">
        <f>F250</f>
        <v>59900000</v>
      </c>
      <c r="G249" s="70">
        <f>D255+D257+D262+D264-338037-1182114</f>
        <v>56104719</v>
      </c>
      <c r="H249" s="70">
        <f>D253+D260</f>
        <v>18241806</v>
      </c>
    </row>
    <row r="250" spans="1:8" ht="46.5" customHeight="1">
      <c r="A250" s="86" t="s">
        <v>410</v>
      </c>
      <c r="B250" s="83" t="s">
        <v>411</v>
      </c>
      <c r="C250" s="83"/>
      <c r="D250" s="82">
        <f>D251+D258</f>
        <v>75866676</v>
      </c>
      <c r="E250" s="82">
        <f>E251+E258</f>
        <v>55000000</v>
      </c>
      <c r="F250" s="160">
        <f>F251+F258</f>
        <v>59900000</v>
      </c>
      <c r="G250" s="1" t="s">
        <v>701</v>
      </c>
      <c r="H250" s="33" t="e">
        <f>D255+D257+#REF!+D262+D264+#REF!+#REF!</f>
        <v>#REF!</v>
      </c>
    </row>
    <row r="251" spans="1:8" ht="42" customHeight="1">
      <c r="A251" s="86" t="s">
        <v>412</v>
      </c>
      <c r="B251" s="83" t="s">
        <v>413</v>
      </c>
      <c r="C251" s="83"/>
      <c r="D251" s="82">
        <f>D252+D254+D256</f>
        <v>68005951</v>
      </c>
      <c r="E251" s="82">
        <f>E252+E254+E256</f>
        <v>25000000</v>
      </c>
      <c r="F251" s="160">
        <f>F252+F254+F256</f>
        <v>29900000</v>
      </c>
      <c r="G251" s="33"/>
      <c r="H251" s="33" t="e">
        <f>H249+H250</f>
        <v>#REF!</v>
      </c>
    </row>
    <row r="252" spans="1:8" ht="21.75" customHeight="1">
      <c r="A252" s="86" t="s">
        <v>414</v>
      </c>
      <c r="B252" s="83" t="s">
        <v>415</v>
      </c>
      <c r="C252" s="83"/>
      <c r="D252" s="82">
        <f>D253</f>
        <v>14185372</v>
      </c>
      <c r="E252" s="82">
        <f>E253</f>
        <v>0</v>
      </c>
      <c r="F252" s="160">
        <f>F253</f>
        <v>0</v>
      </c>
      <c r="G252" s="33"/>
    </row>
    <row r="253" spans="1:8" ht="44.25" customHeight="1">
      <c r="A253" s="86" t="s">
        <v>416</v>
      </c>
      <c r="B253" s="83" t="s">
        <v>415</v>
      </c>
      <c r="C253" s="83" t="s">
        <v>417</v>
      </c>
      <c r="D253" s="82">
        <f>'Прил 6'!G103</f>
        <v>14185372</v>
      </c>
      <c r="E253" s="82">
        <f>'Прил 6'!H103</f>
        <v>0</v>
      </c>
      <c r="F253" s="160">
        <f>'Прил 6'!I103</f>
        <v>0</v>
      </c>
      <c r="G253" s="33"/>
    </row>
    <row r="254" spans="1:8" ht="59.65" customHeight="1">
      <c r="A254" s="86" t="s">
        <v>418</v>
      </c>
      <c r="B254" s="83" t="s">
        <v>419</v>
      </c>
      <c r="C254" s="83"/>
      <c r="D254" s="82">
        <f>D255</f>
        <v>4950000</v>
      </c>
      <c r="E254" s="82">
        <f>E255</f>
        <v>25000000</v>
      </c>
      <c r="F254" s="160">
        <f>F255</f>
        <v>29900000</v>
      </c>
      <c r="G254" s="33"/>
    </row>
    <row r="255" spans="1:8" ht="44.25" customHeight="1">
      <c r="A255" s="86" t="s">
        <v>416</v>
      </c>
      <c r="B255" s="83" t="s">
        <v>419</v>
      </c>
      <c r="C255" s="83" t="s">
        <v>417</v>
      </c>
      <c r="D255" s="82">
        <f>'Прил 6'!G105</f>
        <v>4950000</v>
      </c>
      <c r="E255" s="82">
        <f>'Прил 6'!H105</f>
        <v>25000000</v>
      </c>
      <c r="F255" s="160">
        <f>'Прил 6'!I105</f>
        <v>29900000</v>
      </c>
      <c r="G255" s="33"/>
    </row>
    <row r="256" spans="1:8" ht="44.25" customHeight="1">
      <c r="A256" s="86" t="s">
        <v>420</v>
      </c>
      <c r="B256" s="83" t="s">
        <v>421</v>
      </c>
      <c r="C256" s="83"/>
      <c r="D256" s="82">
        <f>D257</f>
        <v>48870579</v>
      </c>
      <c r="E256" s="82">
        <f>E257</f>
        <v>0</v>
      </c>
      <c r="F256" s="160">
        <f>F257</f>
        <v>0</v>
      </c>
    </row>
    <row r="257" spans="1:7" ht="44.25" customHeight="1">
      <c r="A257" s="86" t="s">
        <v>416</v>
      </c>
      <c r="B257" s="83" t="s">
        <v>421</v>
      </c>
      <c r="C257" s="83" t="s">
        <v>417</v>
      </c>
      <c r="D257" s="82">
        <f>'Прил 6'!G107</f>
        <v>48870579</v>
      </c>
      <c r="E257" s="82">
        <f>'Прил 6'!H107</f>
        <v>0</v>
      </c>
      <c r="F257" s="160">
        <f>'Прил 6'!I107</f>
        <v>0</v>
      </c>
    </row>
    <row r="258" spans="1:7" ht="42.75" customHeight="1">
      <c r="A258" s="86" t="s">
        <v>422</v>
      </c>
      <c r="B258" s="83" t="s">
        <v>423</v>
      </c>
      <c r="C258" s="83"/>
      <c r="D258" s="82">
        <f>D259+D261+D263</f>
        <v>7860725</v>
      </c>
      <c r="E258" s="82">
        <f>E259+E261+E263</f>
        <v>30000000</v>
      </c>
      <c r="F258" s="160">
        <f>F259+F261+F263</f>
        <v>30000000</v>
      </c>
    </row>
    <row r="259" spans="1:7" ht="27.75" customHeight="1">
      <c r="A259" s="86" t="s">
        <v>414</v>
      </c>
      <c r="B259" s="83" t="s">
        <v>424</v>
      </c>
      <c r="C259" s="83"/>
      <c r="D259" s="82">
        <f>D260</f>
        <v>4056434</v>
      </c>
      <c r="E259" s="82">
        <f>E260</f>
        <v>0</v>
      </c>
      <c r="F259" s="160">
        <f>F260</f>
        <v>0</v>
      </c>
    </row>
    <row r="260" spans="1:7" ht="38.25" customHeight="1">
      <c r="A260" s="86" t="s">
        <v>275</v>
      </c>
      <c r="B260" s="83" t="s">
        <v>424</v>
      </c>
      <c r="C260" s="83" t="s">
        <v>306</v>
      </c>
      <c r="D260" s="82">
        <f>'Прил 6'!G110</f>
        <v>4056434</v>
      </c>
      <c r="E260" s="82">
        <f>'Прил 6'!H110</f>
        <v>0</v>
      </c>
      <c r="F260" s="160">
        <f>'Прил 6'!I110</f>
        <v>0</v>
      </c>
    </row>
    <row r="261" spans="1:7" ht="38.25" customHeight="1">
      <c r="A261" s="86" t="s">
        <v>425</v>
      </c>
      <c r="B261" s="83" t="s">
        <v>426</v>
      </c>
      <c r="C261" s="83"/>
      <c r="D261" s="82">
        <f>D262</f>
        <v>1100000</v>
      </c>
      <c r="E261" s="82">
        <f>E262</f>
        <v>30000000</v>
      </c>
      <c r="F261" s="160">
        <f>F262</f>
        <v>30000000</v>
      </c>
    </row>
    <row r="262" spans="1:7" ht="45" customHeight="1">
      <c r="A262" s="86" t="s">
        <v>275</v>
      </c>
      <c r="B262" s="83" t="s">
        <v>426</v>
      </c>
      <c r="C262" s="83" t="s">
        <v>306</v>
      </c>
      <c r="D262" s="82">
        <f>'Прил 6'!G112</f>
        <v>1100000</v>
      </c>
      <c r="E262" s="82">
        <f>'Прил 6'!H112</f>
        <v>30000000</v>
      </c>
      <c r="F262" s="160">
        <f>'Прил 6'!I112</f>
        <v>30000000</v>
      </c>
    </row>
    <row r="263" spans="1:7" ht="38.25" customHeight="1">
      <c r="A263" s="86" t="s">
        <v>420</v>
      </c>
      <c r="B263" s="83" t="s">
        <v>427</v>
      </c>
      <c r="C263" s="83"/>
      <c r="D263" s="82">
        <f>D264</f>
        <v>2704291</v>
      </c>
      <c r="E263" s="82">
        <f>E264</f>
        <v>0</v>
      </c>
      <c r="F263" s="160">
        <f>F264</f>
        <v>0</v>
      </c>
    </row>
    <row r="264" spans="1:7" ht="44.25" customHeight="1">
      <c r="A264" s="86" t="s">
        <v>275</v>
      </c>
      <c r="B264" s="83" t="s">
        <v>427</v>
      </c>
      <c r="C264" s="83" t="s">
        <v>306</v>
      </c>
      <c r="D264" s="82">
        <f>'Прил 6'!G114</f>
        <v>2704291</v>
      </c>
      <c r="E264" s="82">
        <f>'Прил 6'!H114</f>
        <v>0</v>
      </c>
      <c r="F264" s="160">
        <f>'Прил 6'!I114</f>
        <v>0</v>
      </c>
    </row>
    <row r="265" spans="1:7" s="34" customFormat="1" ht="42" customHeight="1">
      <c r="A265" s="162" t="s">
        <v>276</v>
      </c>
      <c r="B265" s="85" t="s">
        <v>277</v>
      </c>
      <c r="C265" s="320"/>
      <c r="D265" s="81">
        <f>D266+D270</f>
        <v>1133120</v>
      </c>
      <c r="E265" s="81">
        <f>E266+E270</f>
        <v>712603</v>
      </c>
      <c r="F265" s="156">
        <f>F266+F270</f>
        <v>718097</v>
      </c>
      <c r="G265" s="70">
        <f>D265-D269</f>
        <v>521520</v>
      </c>
    </row>
    <row r="266" spans="1:7" ht="44.25" customHeight="1">
      <c r="A266" s="86" t="s">
        <v>278</v>
      </c>
      <c r="B266" s="83" t="s">
        <v>279</v>
      </c>
      <c r="C266" s="148"/>
      <c r="D266" s="82">
        <f>D267</f>
        <v>611600</v>
      </c>
      <c r="E266" s="82">
        <f>E267</f>
        <v>305800</v>
      </c>
      <c r="F266" s="160">
        <f>F267</f>
        <v>305800</v>
      </c>
    </row>
    <row r="267" spans="1:7" ht="43.7" customHeight="1">
      <c r="A267" s="86" t="s">
        <v>280</v>
      </c>
      <c r="B267" s="83" t="s">
        <v>281</v>
      </c>
      <c r="C267" s="148"/>
      <c r="D267" s="82">
        <f t="shared" ref="D267:F268" si="24">D268</f>
        <v>611600</v>
      </c>
      <c r="E267" s="82">
        <f t="shared" si="24"/>
        <v>305800</v>
      </c>
      <c r="F267" s="160">
        <f t="shared" si="24"/>
        <v>305800</v>
      </c>
    </row>
    <row r="268" spans="1:7" ht="56.25">
      <c r="A268" s="86" t="s">
        <v>282</v>
      </c>
      <c r="B268" s="83" t="s">
        <v>283</v>
      </c>
      <c r="C268" s="148"/>
      <c r="D268" s="82">
        <f t="shared" si="24"/>
        <v>611600</v>
      </c>
      <c r="E268" s="82">
        <f t="shared" si="24"/>
        <v>305800</v>
      </c>
      <c r="F268" s="160">
        <f t="shared" si="24"/>
        <v>305800</v>
      </c>
    </row>
    <row r="269" spans="1:7" ht="76.7" customHeight="1">
      <c r="A269" s="86" t="s">
        <v>239</v>
      </c>
      <c r="B269" s="83" t="s">
        <v>283</v>
      </c>
      <c r="C269" s="148">
        <v>100</v>
      </c>
      <c r="D269" s="82">
        <f>'Прил 6'!G27</f>
        <v>611600</v>
      </c>
      <c r="E269" s="82">
        <f>'Прил 6'!H27</f>
        <v>305800</v>
      </c>
      <c r="F269" s="160">
        <f>'Прил 6'!I27</f>
        <v>305800</v>
      </c>
      <c r="G269" s="33"/>
    </row>
    <row r="270" spans="1:7" ht="45.75" customHeight="1">
      <c r="A270" s="169" t="s">
        <v>532</v>
      </c>
      <c r="B270" s="83" t="s">
        <v>533</v>
      </c>
      <c r="C270" s="83"/>
      <c r="D270" s="82">
        <f>D271+D274+D278+D281+D285+D288</f>
        <v>521520</v>
      </c>
      <c r="E270" s="82">
        <f>E271+E274+E278+E281+E285+E288</f>
        <v>406803</v>
      </c>
      <c r="F270" s="160">
        <f>F271+F274+F278+F281+F285+F288</f>
        <v>412297</v>
      </c>
    </row>
    <row r="271" spans="1:7" ht="45" customHeight="1">
      <c r="A271" s="86" t="s">
        <v>534</v>
      </c>
      <c r="B271" s="83" t="s">
        <v>535</v>
      </c>
      <c r="C271" s="83"/>
      <c r="D271" s="82">
        <f t="shared" ref="D271:F272" si="25">D272</f>
        <v>7280</v>
      </c>
      <c r="E271" s="82">
        <f t="shared" si="25"/>
        <v>7571</v>
      </c>
      <c r="F271" s="160">
        <f t="shared" si="25"/>
        <v>7874</v>
      </c>
    </row>
    <row r="272" spans="1:7" ht="45.75" customHeight="1">
      <c r="A272" s="86" t="s">
        <v>536</v>
      </c>
      <c r="B272" s="83" t="s">
        <v>537</v>
      </c>
      <c r="C272" s="83"/>
      <c r="D272" s="82">
        <f t="shared" si="25"/>
        <v>7280</v>
      </c>
      <c r="E272" s="82">
        <f t="shared" si="25"/>
        <v>7571</v>
      </c>
      <c r="F272" s="160">
        <f t="shared" si="25"/>
        <v>7874</v>
      </c>
    </row>
    <row r="273" spans="1:6" ht="37.5">
      <c r="A273" s="86" t="s">
        <v>275</v>
      </c>
      <c r="B273" s="83" t="s">
        <v>537</v>
      </c>
      <c r="C273" s="83" t="s">
        <v>306</v>
      </c>
      <c r="D273" s="82">
        <f>'Прил 6'!G463</f>
        <v>7280</v>
      </c>
      <c r="E273" s="82">
        <f>'Прил 6'!H463</f>
        <v>7571</v>
      </c>
      <c r="F273" s="160">
        <f>'Прил 6'!I463</f>
        <v>7874</v>
      </c>
    </row>
    <row r="274" spans="1:6" ht="47.25" customHeight="1">
      <c r="A274" s="86" t="s">
        <v>538</v>
      </c>
      <c r="B274" s="83" t="s">
        <v>539</v>
      </c>
      <c r="C274" s="83"/>
      <c r="D274" s="82">
        <f>D275</f>
        <v>114400</v>
      </c>
      <c r="E274" s="82">
        <f>E275</f>
        <v>118976</v>
      </c>
      <c r="F274" s="160">
        <f>F275</f>
        <v>123735</v>
      </c>
    </row>
    <row r="275" spans="1:6" ht="47.25" customHeight="1">
      <c r="A275" s="86" t="s">
        <v>536</v>
      </c>
      <c r="B275" s="83" t="s">
        <v>540</v>
      </c>
      <c r="C275" s="83"/>
      <c r="D275" s="82">
        <f>D276+D277</f>
        <v>114400</v>
      </c>
      <c r="E275" s="82">
        <f>E276+E277</f>
        <v>118976</v>
      </c>
      <c r="F275" s="160">
        <f>F276+F277</f>
        <v>123735</v>
      </c>
    </row>
    <row r="276" spans="1:6" ht="47.25" customHeight="1">
      <c r="A276" s="86" t="s">
        <v>275</v>
      </c>
      <c r="B276" s="83" t="s">
        <v>540</v>
      </c>
      <c r="C276" s="83" t="s">
        <v>306</v>
      </c>
      <c r="D276" s="82">
        <f>'Прил 6'!G69</f>
        <v>94400</v>
      </c>
      <c r="E276" s="82">
        <f>'Прил 6'!H69</f>
        <v>98976</v>
      </c>
      <c r="F276" s="160">
        <f>'Прил 6'!I69</f>
        <v>103735</v>
      </c>
    </row>
    <row r="277" spans="1:6" ht="47.25" customHeight="1">
      <c r="A277" s="86" t="s">
        <v>324</v>
      </c>
      <c r="B277" s="83" t="s">
        <v>540</v>
      </c>
      <c r="C277" s="83" t="s">
        <v>325</v>
      </c>
      <c r="D277" s="82">
        <f>'Прил 6'!G411</f>
        <v>20000</v>
      </c>
      <c r="E277" s="82">
        <f>'Прил 6'!H411</f>
        <v>20000</v>
      </c>
      <c r="F277" s="160">
        <f>'Прил 6'!I411</f>
        <v>20000</v>
      </c>
    </row>
    <row r="278" spans="1:6" ht="99.75" customHeight="1">
      <c r="A278" s="86" t="s">
        <v>584</v>
      </c>
      <c r="B278" s="83" t="s">
        <v>585</v>
      </c>
      <c r="C278" s="83"/>
      <c r="D278" s="82">
        <f t="shared" ref="D278:F279" si="26">D279</f>
        <v>10400</v>
      </c>
      <c r="E278" s="82">
        <f t="shared" si="26"/>
        <v>10816</v>
      </c>
      <c r="F278" s="160">
        <f t="shared" si="26"/>
        <v>11248</v>
      </c>
    </row>
    <row r="279" spans="1:6" ht="47.25" customHeight="1">
      <c r="A279" s="86" t="s">
        <v>536</v>
      </c>
      <c r="B279" s="83" t="s">
        <v>586</v>
      </c>
      <c r="C279" s="83"/>
      <c r="D279" s="82">
        <f t="shared" si="26"/>
        <v>10400</v>
      </c>
      <c r="E279" s="82">
        <f t="shared" si="26"/>
        <v>10816</v>
      </c>
      <c r="F279" s="160">
        <f t="shared" si="26"/>
        <v>11248</v>
      </c>
    </row>
    <row r="280" spans="1:6" ht="47.25" customHeight="1">
      <c r="A280" s="86" t="s">
        <v>275</v>
      </c>
      <c r="B280" s="83" t="s">
        <v>587</v>
      </c>
      <c r="C280" s="83" t="s">
        <v>306</v>
      </c>
      <c r="D280" s="82">
        <f>'Прил 6'!G72</f>
        <v>10400</v>
      </c>
      <c r="E280" s="82">
        <f>'Прил 6'!H72</f>
        <v>10816</v>
      </c>
      <c r="F280" s="160">
        <f>'Прил 6'!I72</f>
        <v>11248</v>
      </c>
    </row>
    <row r="281" spans="1:6" ht="75">
      <c r="A281" s="86" t="s">
        <v>541</v>
      </c>
      <c r="B281" s="83" t="s">
        <v>737</v>
      </c>
      <c r="C281" s="83"/>
      <c r="D281" s="82">
        <f>D282</f>
        <v>169440</v>
      </c>
      <c r="E281" s="82">
        <f>E282</f>
        <v>169440</v>
      </c>
      <c r="F281" s="160">
        <f>F282</f>
        <v>169440</v>
      </c>
    </row>
    <row r="282" spans="1:6" ht="56.25">
      <c r="A282" s="86" t="s">
        <v>736</v>
      </c>
      <c r="B282" s="83" t="s">
        <v>738</v>
      </c>
      <c r="C282" s="83"/>
      <c r="D282" s="82">
        <f>D283+D284</f>
        <v>169440</v>
      </c>
      <c r="E282" s="82">
        <f>E283+E284</f>
        <v>169440</v>
      </c>
      <c r="F282" s="160">
        <f>F283+F284</f>
        <v>169440</v>
      </c>
    </row>
    <row r="283" spans="1:6" ht="37.5">
      <c r="A283" s="86" t="s">
        <v>275</v>
      </c>
      <c r="B283" s="83" t="s">
        <v>738</v>
      </c>
      <c r="C283" s="83" t="s">
        <v>306</v>
      </c>
      <c r="D283" s="82">
        <f>'Прил 6'!G75</f>
        <v>50880</v>
      </c>
      <c r="E283" s="82">
        <f>'Прил 6'!H75</f>
        <v>50880</v>
      </c>
      <c r="F283" s="160">
        <f>'Прил 6'!I75</f>
        <v>50880</v>
      </c>
    </row>
    <row r="284" spans="1:6" ht="37.5">
      <c r="A284" s="86" t="s">
        <v>324</v>
      </c>
      <c r="B284" s="83" t="s">
        <v>738</v>
      </c>
      <c r="C284" s="83" t="s">
        <v>325</v>
      </c>
      <c r="D284" s="82">
        <f>'Прил 6'!G414</f>
        <v>118560</v>
      </c>
      <c r="E284" s="82">
        <f>'Прил 6'!H414</f>
        <v>118560</v>
      </c>
      <c r="F284" s="160">
        <f>'Прил 6'!I414</f>
        <v>118560</v>
      </c>
    </row>
    <row r="285" spans="1:6" ht="75">
      <c r="A285" s="86" t="s">
        <v>395</v>
      </c>
      <c r="B285" s="83" t="s">
        <v>739</v>
      </c>
      <c r="C285" s="83"/>
      <c r="D285" s="82">
        <f t="shared" ref="D285:F286" si="27">D286</f>
        <v>70000</v>
      </c>
      <c r="E285" s="82">
        <f t="shared" si="27"/>
        <v>0</v>
      </c>
      <c r="F285" s="160">
        <f t="shared" si="27"/>
        <v>0</v>
      </c>
    </row>
    <row r="286" spans="1:6" ht="47.25" customHeight="1">
      <c r="A286" s="86" t="s">
        <v>736</v>
      </c>
      <c r="B286" s="83" t="s">
        <v>740</v>
      </c>
      <c r="C286" s="83"/>
      <c r="D286" s="82">
        <f t="shared" si="27"/>
        <v>70000</v>
      </c>
      <c r="E286" s="82">
        <f t="shared" si="27"/>
        <v>0</v>
      </c>
      <c r="F286" s="160">
        <f t="shared" si="27"/>
        <v>0</v>
      </c>
    </row>
    <row r="287" spans="1:6" ht="47.25" customHeight="1">
      <c r="A287" s="86" t="s">
        <v>324</v>
      </c>
      <c r="B287" s="83" t="s">
        <v>740</v>
      </c>
      <c r="C287" s="83" t="s">
        <v>325</v>
      </c>
      <c r="D287" s="82">
        <f>'Прил 6'!G417</f>
        <v>70000</v>
      </c>
      <c r="E287" s="82">
        <f>'Прил 6'!H417</f>
        <v>0</v>
      </c>
      <c r="F287" s="160">
        <f>'Прил 6'!I417</f>
        <v>0</v>
      </c>
    </row>
    <row r="288" spans="1:6" ht="60" customHeight="1">
      <c r="A288" s="86" t="s">
        <v>530</v>
      </c>
      <c r="B288" s="83" t="s">
        <v>1028</v>
      </c>
      <c r="C288" s="83"/>
      <c r="D288" s="82">
        <f t="shared" ref="D288:F289" si="28">D289</f>
        <v>150000</v>
      </c>
      <c r="E288" s="82">
        <f t="shared" si="28"/>
        <v>100000</v>
      </c>
      <c r="F288" s="160">
        <f t="shared" si="28"/>
        <v>100000</v>
      </c>
    </row>
    <row r="289" spans="1:8" ht="47.25" customHeight="1">
      <c r="A289" s="86" t="s">
        <v>531</v>
      </c>
      <c r="B289" s="83" t="s">
        <v>1029</v>
      </c>
      <c r="C289" s="83"/>
      <c r="D289" s="82">
        <f t="shared" si="28"/>
        <v>150000</v>
      </c>
      <c r="E289" s="82">
        <f t="shared" si="28"/>
        <v>100000</v>
      </c>
      <c r="F289" s="160">
        <f t="shared" si="28"/>
        <v>100000</v>
      </c>
    </row>
    <row r="290" spans="1:8" ht="47.25" customHeight="1">
      <c r="A290" s="86" t="s">
        <v>324</v>
      </c>
      <c r="B290" s="83" t="s">
        <v>1029</v>
      </c>
      <c r="C290" s="83" t="s">
        <v>325</v>
      </c>
      <c r="D290" s="82">
        <f>'Прил 6'!G420</f>
        <v>150000</v>
      </c>
      <c r="E290" s="82">
        <f>'Прил 6'!H420</f>
        <v>100000</v>
      </c>
      <c r="F290" s="160">
        <f>'Прил 6'!I420</f>
        <v>100000</v>
      </c>
    </row>
    <row r="291" spans="1:8" s="34" customFormat="1" ht="81" customHeight="1">
      <c r="A291" s="162" t="s">
        <v>391</v>
      </c>
      <c r="B291" s="85" t="s">
        <v>392</v>
      </c>
      <c r="C291" s="85"/>
      <c r="D291" s="81">
        <f t="shared" ref="D291:F294" si="29">D292</f>
        <v>150000</v>
      </c>
      <c r="E291" s="81">
        <f t="shared" si="29"/>
        <v>25910.949999999997</v>
      </c>
      <c r="F291" s="156">
        <f t="shared" si="29"/>
        <v>25910.949999999997</v>
      </c>
      <c r="G291" s="70" t="e">
        <f>#REF!+#REF!+#REF!</f>
        <v>#REF!</v>
      </c>
    </row>
    <row r="292" spans="1:8" ht="63" customHeight="1">
      <c r="A292" s="86" t="s">
        <v>393</v>
      </c>
      <c r="B292" s="83" t="s">
        <v>394</v>
      </c>
      <c r="C292" s="83"/>
      <c r="D292" s="82">
        <f t="shared" si="29"/>
        <v>150000</v>
      </c>
      <c r="E292" s="82">
        <f t="shared" si="29"/>
        <v>25910.949999999997</v>
      </c>
      <c r="F292" s="160">
        <f t="shared" si="29"/>
        <v>25910.949999999997</v>
      </c>
    </row>
    <row r="293" spans="1:8" ht="78.75" customHeight="1">
      <c r="A293" s="86" t="s">
        <v>395</v>
      </c>
      <c r="B293" s="83" t="s">
        <v>396</v>
      </c>
      <c r="C293" s="83"/>
      <c r="D293" s="82">
        <f t="shared" si="29"/>
        <v>150000</v>
      </c>
      <c r="E293" s="82">
        <f t="shared" si="29"/>
        <v>25910.949999999997</v>
      </c>
      <c r="F293" s="160">
        <f t="shared" si="29"/>
        <v>25910.949999999997</v>
      </c>
    </row>
    <row r="294" spans="1:8" ht="64.5" customHeight="1">
      <c r="A294" s="86" t="s">
        <v>397</v>
      </c>
      <c r="B294" s="83" t="s">
        <v>398</v>
      </c>
      <c r="C294" s="83"/>
      <c r="D294" s="82">
        <f>D295</f>
        <v>150000</v>
      </c>
      <c r="E294" s="82">
        <f t="shared" si="29"/>
        <v>25910.949999999997</v>
      </c>
      <c r="F294" s="160">
        <f t="shared" si="29"/>
        <v>25910.949999999997</v>
      </c>
    </row>
    <row r="295" spans="1:8" ht="40.5" customHeight="1">
      <c r="A295" s="86" t="s">
        <v>324</v>
      </c>
      <c r="B295" s="83" t="s">
        <v>398</v>
      </c>
      <c r="C295" s="83" t="s">
        <v>325</v>
      </c>
      <c r="D295" s="82">
        <f>'Прил 6'!G364+'Прил 6'!G425</f>
        <v>150000</v>
      </c>
      <c r="E295" s="82">
        <f>'Прил 6'!H364+'Прил 6'!H425</f>
        <v>25910.949999999997</v>
      </c>
      <c r="F295" s="160">
        <f>'Прил 6'!I364+'Прил 6'!I425</f>
        <v>25910.949999999997</v>
      </c>
    </row>
    <row r="296" spans="1:8" s="34" customFormat="1" ht="38.450000000000003" customHeight="1">
      <c r="A296" s="162" t="s">
        <v>299</v>
      </c>
      <c r="B296" s="85" t="s">
        <v>300</v>
      </c>
      <c r="C296" s="85"/>
      <c r="D296" s="81">
        <f>D297+D303</f>
        <v>36753450.079999998</v>
      </c>
      <c r="E296" s="81">
        <f>E297+E303</f>
        <v>36036260.079999998</v>
      </c>
      <c r="F296" s="156">
        <f>F297+F303</f>
        <v>33120947.079999998</v>
      </c>
      <c r="G296" s="70" t="s">
        <v>700</v>
      </c>
      <c r="H296" s="70">
        <f>D300</f>
        <v>32129019</v>
      </c>
    </row>
    <row r="297" spans="1:8" ht="38.450000000000003" customHeight="1">
      <c r="A297" s="86" t="s">
        <v>680</v>
      </c>
      <c r="B297" s="83" t="s">
        <v>681</v>
      </c>
      <c r="C297" s="83"/>
      <c r="D297" s="82">
        <f t="shared" ref="D297:F299" si="30">D298</f>
        <v>32785630</v>
      </c>
      <c r="E297" s="82">
        <f t="shared" si="30"/>
        <v>32068440</v>
      </c>
      <c r="F297" s="160">
        <f t="shared" si="30"/>
        <v>29153127</v>
      </c>
      <c r="G297" s="33" t="s">
        <v>701</v>
      </c>
      <c r="H297" s="33">
        <f>D306+D307</f>
        <v>3967820.08</v>
      </c>
    </row>
    <row r="298" spans="1:8" ht="38.450000000000003" customHeight="1">
      <c r="A298" s="164" t="s">
        <v>682</v>
      </c>
      <c r="B298" s="83" t="s">
        <v>683</v>
      </c>
      <c r="C298" s="83"/>
      <c r="D298" s="82">
        <f>D299+D301</f>
        <v>32785630</v>
      </c>
      <c r="E298" s="82">
        <f>E299+E301</f>
        <v>32068440</v>
      </c>
      <c r="F298" s="160">
        <f>F299+F301</f>
        <v>29153127</v>
      </c>
      <c r="G298" s="33"/>
      <c r="H298" s="33">
        <f>H296+H297</f>
        <v>36096839.079999998</v>
      </c>
    </row>
    <row r="299" spans="1:8" ht="58.7" customHeight="1">
      <c r="A299" s="86" t="s">
        <v>684</v>
      </c>
      <c r="B299" s="83" t="s">
        <v>685</v>
      </c>
      <c r="C299" s="83"/>
      <c r="D299" s="82">
        <f t="shared" si="30"/>
        <v>32129019</v>
      </c>
      <c r="E299" s="82">
        <f t="shared" si="30"/>
        <v>32068440</v>
      </c>
      <c r="F299" s="160">
        <f t="shared" si="30"/>
        <v>29153127</v>
      </c>
      <c r="G299" s="33"/>
    </row>
    <row r="300" spans="1:8" ht="29.85" customHeight="1">
      <c r="A300" s="86" t="s">
        <v>376</v>
      </c>
      <c r="B300" s="83" t="s">
        <v>685</v>
      </c>
      <c r="C300" s="83" t="s">
        <v>377</v>
      </c>
      <c r="D300" s="82">
        <f>'Прил 6'!G325</f>
        <v>32129019</v>
      </c>
      <c r="E300" s="82">
        <f>'Прил 6'!H325</f>
        <v>32068440</v>
      </c>
      <c r="F300" s="160">
        <f>'Прил 6'!I325</f>
        <v>29153127</v>
      </c>
      <c r="G300" s="33"/>
    </row>
    <row r="301" spans="1:8" ht="49.5" customHeight="1">
      <c r="A301" s="86" t="s">
        <v>708</v>
      </c>
      <c r="B301" s="87" t="s">
        <v>704</v>
      </c>
      <c r="C301" s="87"/>
      <c r="D301" s="82">
        <f>D302</f>
        <v>656611</v>
      </c>
      <c r="E301" s="82">
        <f>E302</f>
        <v>0</v>
      </c>
      <c r="F301" s="160">
        <f>F302</f>
        <v>0</v>
      </c>
      <c r="G301" s="33"/>
    </row>
    <row r="302" spans="1:8" ht="29.85" customHeight="1">
      <c r="A302" s="86" t="s">
        <v>376</v>
      </c>
      <c r="B302" s="87" t="s">
        <v>704</v>
      </c>
      <c r="C302" s="87" t="s">
        <v>377</v>
      </c>
      <c r="D302" s="82">
        <f>'Прил 6'!G327</f>
        <v>656611</v>
      </c>
      <c r="E302" s="82">
        <f>'Прил 6'!H327</f>
        <v>0</v>
      </c>
      <c r="F302" s="160">
        <f>'Прил 6'!I327</f>
        <v>0</v>
      </c>
      <c r="G302" s="33"/>
    </row>
    <row r="303" spans="1:8" ht="41.65" customHeight="1">
      <c r="A303" s="86" t="s">
        <v>301</v>
      </c>
      <c r="B303" s="83" t="s">
        <v>302</v>
      </c>
      <c r="C303" s="83"/>
      <c r="D303" s="82">
        <f t="shared" ref="D303:F304" si="31">D304</f>
        <v>3967820.08</v>
      </c>
      <c r="E303" s="82">
        <f t="shared" si="31"/>
        <v>3967820.08</v>
      </c>
      <c r="F303" s="160">
        <f t="shared" si="31"/>
        <v>3967820.08</v>
      </c>
    </row>
    <row r="304" spans="1:8" ht="38.450000000000003" customHeight="1">
      <c r="A304" s="86" t="s">
        <v>303</v>
      </c>
      <c r="B304" s="83" t="s">
        <v>304</v>
      </c>
      <c r="C304" s="83"/>
      <c r="D304" s="82">
        <f t="shared" si="31"/>
        <v>3967820.08</v>
      </c>
      <c r="E304" s="82">
        <f t="shared" si="31"/>
        <v>3967820.08</v>
      </c>
      <c r="F304" s="160">
        <f t="shared" si="31"/>
        <v>3967820.08</v>
      </c>
    </row>
    <row r="305" spans="1:7" ht="43.7" customHeight="1">
      <c r="A305" s="86" t="s">
        <v>237</v>
      </c>
      <c r="B305" s="83" t="s">
        <v>305</v>
      </c>
      <c r="C305" s="83"/>
      <c r="D305" s="82">
        <f>D306+D307</f>
        <v>3967820.08</v>
      </c>
      <c r="E305" s="82">
        <f>E306+E307</f>
        <v>3967820.08</v>
      </c>
      <c r="F305" s="160">
        <f>F306+F307</f>
        <v>3967820.08</v>
      </c>
    </row>
    <row r="306" spans="1:7" ht="75">
      <c r="A306" s="86" t="s">
        <v>239</v>
      </c>
      <c r="B306" s="83" t="s">
        <v>305</v>
      </c>
      <c r="C306" s="83" t="s">
        <v>247</v>
      </c>
      <c r="D306" s="82">
        <f>'Прил 6'!G302</f>
        <v>3876632.08</v>
      </c>
      <c r="E306" s="82">
        <f>'Прил 6'!H302</f>
        <v>3876632.08</v>
      </c>
      <c r="F306" s="160">
        <f>'Прил 6'!I302</f>
        <v>3876632.08</v>
      </c>
    </row>
    <row r="307" spans="1:7" ht="37.5">
      <c r="A307" s="86" t="s">
        <v>275</v>
      </c>
      <c r="B307" s="83" t="s">
        <v>305</v>
      </c>
      <c r="C307" s="83" t="s">
        <v>306</v>
      </c>
      <c r="D307" s="82">
        <f>'Прил 6'!G303</f>
        <v>91188</v>
      </c>
      <c r="E307" s="82">
        <f>'Прил 6'!H303</f>
        <v>91188</v>
      </c>
      <c r="F307" s="160">
        <f>'Прил 6'!I303</f>
        <v>91188</v>
      </c>
    </row>
    <row r="308" spans="1:7" s="34" customFormat="1" ht="48" customHeight="1">
      <c r="A308" s="162" t="s">
        <v>464</v>
      </c>
      <c r="B308" s="85" t="s">
        <v>465</v>
      </c>
      <c r="C308" s="85"/>
      <c r="D308" s="321">
        <f>D309</f>
        <v>309395.20000000001</v>
      </c>
      <c r="E308" s="321">
        <f>E309</f>
        <v>450000</v>
      </c>
      <c r="F308" s="327">
        <f>F309</f>
        <v>550000</v>
      </c>
      <c r="G308" s="70" t="e">
        <f>#REF!+#REF!</f>
        <v>#REF!</v>
      </c>
    </row>
    <row r="309" spans="1:7" ht="48.75" customHeight="1">
      <c r="A309" s="86" t="s">
        <v>466</v>
      </c>
      <c r="B309" s="83" t="s">
        <v>467</v>
      </c>
      <c r="C309" s="83"/>
      <c r="D309" s="88">
        <f>D310+D313</f>
        <v>309395.20000000001</v>
      </c>
      <c r="E309" s="88">
        <f>E310+E313</f>
        <v>450000</v>
      </c>
      <c r="F309" s="88">
        <f>F310+F313</f>
        <v>550000</v>
      </c>
    </row>
    <row r="310" spans="1:7" ht="48.75" customHeight="1">
      <c r="A310" s="86" t="s">
        <v>1081</v>
      </c>
      <c r="B310" s="83" t="s">
        <v>1082</v>
      </c>
      <c r="C310" s="83"/>
      <c r="D310" s="88">
        <f t="shared" ref="D310:F311" si="32">D311</f>
        <v>0</v>
      </c>
      <c r="E310" s="88">
        <f t="shared" si="32"/>
        <v>450000</v>
      </c>
      <c r="F310" s="88">
        <f t="shared" si="32"/>
        <v>550000</v>
      </c>
    </row>
    <row r="311" spans="1:7" ht="48.75" customHeight="1">
      <c r="A311" s="86" t="s">
        <v>1083</v>
      </c>
      <c r="B311" s="83" t="s">
        <v>1084</v>
      </c>
      <c r="C311" s="83"/>
      <c r="D311" s="88">
        <f t="shared" si="32"/>
        <v>0</v>
      </c>
      <c r="E311" s="88">
        <f t="shared" si="32"/>
        <v>450000</v>
      </c>
      <c r="F311" s="88">
        <f t="shared" si="32"/>
        <v>550000</v>
      </c>
    </row>
    <row r="312" spans="1:7" ht="48.75" customHeight="1">
      <c r="A312" s="86" t="s">
        <v>416</v>
      </c>
      <c r="B312" s="83" t="s">
        <v>1084</v>
      </c>
      <c r="C312" s="83" t="s">
        <v>417</v>
      </c>
      <c r="D312" s="88">
        <f>'Прил 6'!G159</f>
        <v>0</v>
      </c>
      <c r="E312" s="88">
        <f>'Прил 6'!H159</f>
        <v>450000</v>
      </c>
      <c r="F312" s="88">
        <f>'Прил 6'!I159</f>
        <v>550000</v>
      </c>
    </row>
    <row r="313" spans="1:7" ht="42" customHeight="1">
      <c r="A313" s="86" t="s">
        <v>725</v>
      </c>
      <c r="B313" s="83" t="s">
        <v>726</v>
      </c>
      <c r="C313" s="83"/>
      <c r="D313" s="88">
        <f t="shared" ref="D313:F314" si="33">D314</f>
        <v>309395.20000000001</v>
      </c>
      <c r="E313" s="88">
        <f t="shared" si="33"/>
        <v>0</v>
      </c>
      <c r="F313" s="170">
        <f t="shared" si="33"/>
        <v>0</v>
      </c>
    </row>
    <row r="314" spans="1:7" ht="56.25">
      <c r="A314" s="86" t="s">
        <v>727</v>
      </c>
      <c r="B314" s="83" t="s">
        <v>1027</v>
      </c>
      <c r="C314" s="83"/>
      <c r="D314" s="88">
        <f t="shared" si="33"/>
        <v>309395.20000000001</v>
      </c>
      <c r="E314" s="88">
        <f t="shared" si="33"/>
        <v>0</v>
      </c>
      <c r="F314" s="170">
        <f t="shared" si="33"/>
        <v>0</v>
      </c>
    </row>
    <row r="315" spans="1:7" ht="42" customHeight="1">
      <c r="A315" s="86" t="s">
        <v>416</v>
      </c>
      <c r="B315" s="83" t="s">
        <v>1027</v>
      </c>
      <c r="C315" s="83" t="s">
        <v>417</v>
      </c>
      <c r="D315" s="88">
        <f>'Прил 6'!G119</f>
        <v>309395.20000000001</v>
      </c>
      <c r="E315" s="88">
        <f>'Прил 6'!H119</f>
        <v>0</v>
      </c>
      <c r="F315" s="170">
        <f>'Прил 6'!I119</f>
        <v>0</v>
      </c>
    </row>
    <row r="316" spans="1:7" s="34" customFormat="1" ht="46.5" customHeight="1">
      <c r="A316" s="162" t="s">
        <v>307</v>
      </c>
      <c r="B316" s="85" t="s">
        <v>308</v>
      </c>
      <c r="C316" s="320"/>
      <c r="D316" s="321">
        <f>D317+D321</f>
        <v>488008</v>
      </c>
      <c r="E316" s="321">
        <f>E317+E321</f>
        <v>495296.32</v>
      </c>
      <c r="F316" s="327">
        <f>F317+F321</f>
        <v>502876.17000000004</v>
      </c>
      <c r="G316" s="70">
        <f>D324</f>
        <v>305800</v>
      </c>
    </row>
    <row r="317" spans="1:7" s="34" customFormat="1" ht="37.5">
      <c r="A317" s="86" t="s">
        <v>401</v>
      </c>
      <c r="B317" s="83" t="s">
        <v>402</v>
      </c>
      <c r="C317" s="83"/>
      <c r="D317" s="88">
        <f t="shared" ref="D317:F319" si="34">D318</f>
        <v>182208</v>
      </c>
      <c r="E317" s="88">
        <f t="shared" si="34"/>
        <v>189496.32000000001</v>
      </c>
      <c r="F317" s="170">
        <f t="shared" si="34"/>
        <v>197076.17</v>
      </c>
      <c r="G317" s="70"/>
    </row>
    <row r="318" spans="1:7" s="34" customFormat="1" ht="37.5">
      <c r="A318" s="86" t="s">
        <v>403</v>
      </c>
      <c r="B318" s="83" t="s">
        <v>404</v>
      </c>
      <c r="C318" s="83"/>
      <c r="D318" s="88">
        <f t="shared" si="34"/>
        <v>182208</v>
      </c>
      <c r="E318" s="88">
        <f t="shared" si="34"/>
        <v>189496.32000000001</v>
      </c>
      <c r="F318" s="170">
        <f t="shared" si="34"/>
        <v>197076.17</v>
      </c>
      <c r="G318" s="70"/>
    </row>
    <row r="319" spans="1:7" s="34" customFormat="1" ht="37.5">
      <c r="A319" s="86" t="s">
        <v>405</v>
      </c>
      <c r="B319" s="83" t="s">
        <v>406</v>
      </c>
      <c r="C319" s="83"/>
      <c r="D319" s="88">
        <f t="shared" si="34"/>
        <v>182208</v>
      </c>
      <c r="E319" s="88">
        <f t="shared" si="34"/>
        <v>189496.32000000001</v>
      </c>
      <c r="F319" s="170">
        <f t="shared" si="34"/>
        <v>197076.17</v>
      </c>
      <c r="G319" s="70"/>
    </row>
    <row r="320" spans="1:7" s="34" customFormat="1" ht="37.5">
      <c r="A320" s="86" t="s">
        <v>324</v>
      </c>
      <c r="B320" s="83" t="s">
        <v>406</v>
      </c>
      <c r="C320" s="83" t="s">
        <v>325</v>
      </c>
      <c r="D320" s="88">
        <f>'Прил 6'!G335</f>
        <v>182208</v>
      </c>
      <c r="E320" s="88">
        <f>'Прил 6'!H335</f>
        <v>189496.32000000001</v>
      </c>
      <c r="F320" s="170">
        <f>'Прил 6'!I335</f>
        <v>197076.17</v>
      </c>
      <c r="G320" s="70"/>
    </row>
    <row r="321" spans="1:11" ht="18.75">
      <c r="A321" s="86" t="s">
        <v>309</v>
      </c>
      <c r="B321" s="83" t="s">
        <v>310</v>
      </c>
      <c r="C321" s="148"/>
      <c r="D321" s="88">
        <f t="shared" ref="D321:F323" si="35">D322</f>
        <v>305800</v>
      </c>
      <c r="E321" s="88">
        <f t="shared" si="35"/>
        <v>305800</v>
      </c>
      <c r="F321" s="170">
        <f t="shared" si="35"/>
        <v>305800</v>
      </c>
    </row>
    <row r="322" spans="1:11" ht="56.25">
      <c r="A322" s="164" t="s">
        <v>311</v>
      </c>
      <c r="B322" s="83" t="s">
        <v>312</v>
      </c>
      <c r="C322" s="148"/>
      <c r="D322" s="88">
        <f t="shared" si="35"/>
        <v>305800</v>
      </c>
      <c r="E322" s="88">
        <f t="shared" si="35"/>
        <v>305800</v>
      </c>
      <c r="F322" s="170">
        <f t="shared" si="35"/>
        <v>305800</v>
      </c>
    </row>
    <row r="323" spans="1:11" ht="39.75" customHeight="1">
      <c r="A323" s="86" t="s">
        <v>313</v>
      </c>
      <c r="B323" s="83" t="s">
        <v>314</v>
      </c>
      <c r="C323" s="148"/>
      <c r="D323" s="88">
        <f t="shared" si="35"/>
        <v>305800</v>
      </c>
      <c r="E323" s="88">
        <f t="shared" si="35"/>
        <v>305800</v>
      </c>
      <c r="F323" s="170">
        <f t="shared" si="35"/>
        <v>305800</v>
      </c>
    </row>
    <row r="324" spans="1:11" ht="87" customHeight="1">
      <c r="A324" s="86" t="s">
        <v>239</v>
      </c>
      <c r="B324" s="83" t="s">
        <v>314</v>
      </c>
      <c r="C324" s="148">
        <v>100</v>
      </c>
      <c r="D324" s="88">
        <f>'Прил 6'!G308</f>
        <v>305800</v>
      </c>
      <c r="E324" s="88">
        <f>'Прил 6'!H308</f>
        <v>305800</v>
      </c>
      <c r="F324" s="170">
        <f>'Прил 6'!I308</f>
        <v>305800</v>
      </c>
    </row>
    <row r="325" spans="1:11" s="34" customFormat="1" ht="49.5" customHeight="1">
      <c r="A325" s="162" t="s">
        <v>1026</v>
      </c>
      <c r="B325" s="85" t="s">
        <v>440</v>
      </c>
      <c r="C325" s="85"/>
      <c r="D325" s="81">
        <f>D326</f>
        <v>150000</v>
      </c>
      <c r="E325" s="81">
        <f>E326</f>
        <v>160000</v>
      </c>
      <c r="F325" s="156">
        <f>F326</f>
        <v>170000</v>
      </c>
      <c r="G325" s="70">
        <f>D328</f>
        <v>150000</v>
      </c>
    </row>
    <row r="326" spans="1:11" ht="48.75" customHeight="1">
      <c r="A326" s="86" t="s">
        <v>441</v>
      </c>
      <c r="B326" s="83" t="s">
        <v>1032</v>
      </c>
      <c r="C326" s="83"/>
      <c r="D326" s="82">
        <f t="shared" ref="D326:F327" si="36">D327</f>
        <v>150000</v>
      </c>
      <c r="E326" s="82">
        <f t="shared" si="36"/>
        <v>160000</v>
      </c>
      <c r="F326" s="160">
        <f t="shared" si="36"/>
        <v>170000</v>
      </c>
    </row>
    <row r="327" spans="1:11" ht="65.25" customHeight="1">
      <c r="A327" s="86" t="s">
        <v>442</v>
      </c>
      <c r="B327" s="83" t="s">
        <v>1033</v>
      </c>
      <c r="C327" s="83"/>
      <c r="D327" s="82">
        <f t="shared" si="36"/>
        <v>150000</v>
      </c>
      <c r="E327" s="82">
        <f t="shared" si="36"/>
        <v>160000</v>
      </c>
      <c r="F327" s="160">
        <f t="shared" si="36"/>
        <v>170000</v>
      </c>
    </row>
    <row r="328" spans="1:11" ht="32.25" customHeight="1">
      <c r="A328" s="86" t="s">
        <v>372</v>
      </c>
      <c r="B328" s="83" t="s">
        <v>1033</v>
      </c>
      <c r="C328" s="83" t="s">
        <v>373</v>
      </c>
      <c r="D328" s="82">
        <f>'Прил 6'!G131</f>
        <v>150000</v>
      </c>
      <c r="E328" s="82">
        <f>'Прил 6'!H131</f>
        <v>160000</v>
      </c>
      <c r="F328" s="160">
        <f>'Прил 6'!I131</f>
        <v>170000</v>
      </c>
    </row>
    <row r="329" spans="1:11" ht="44.25" customHeight="1">
      <c r="A329" s="325" t="s">
        <v>233</v>
      </c>
      <c r="B329" s="85" t="s">
        <v>234</v>
      </c>
      <c r="C329" s="85"/>
      <c r="D329" s="321">
        <f t="shared" ref="D329:F331" si="37">D330</f>
        <v>1874880</v>
      </c>
      <c r="E329" s="321">
        <f t="shared" si="37"/>
        <v>1874880</v>
      </c>
      <c r="F329" s="327">
        <f t="shared" si="37"/>
        <v>1874880</v>
      </c>
      <c r="G329" s="33"/>
      <c r="H329" s="33">
        <f>D329+D333+D340+D347+D357+D364+D376</f>
        <v>95238783.699999988</v>
      </c>
      <c r="I329" s="33">
        <f>E329+E333+E340+E347+E357+E364+E376</f>
        <v>101445565.08</v>
      </c>
      <c r="J329" s="33">
        <f>F329+F333+F340+F347+F357+F364+F376</f>
        <v>100785514.84999999</v>
      </c>
      <c r="K329" s="33">
        <f>J329-I329</f>
        <v>-660050.23000000417</v>
      </c>
    </row>
    <row r="330" spans="1:11" ht="29.25" customHeight="1">
      <c r="A330" s="86" t="s">
        <v>235</v>
      </c>
      <c r="B330" s="83" t="s">
        <v>236</v>
      </c>
      <c r="C330" s="83"/>
      <c r="D330" s="88">
        <f t="shared" si="37"/>
        <v>1874880</v>
      </c>
      <c r="E330" s="88">
        <f t="shared" si="37"/>
        <v>1874880</v>
      </c>
      <c r="F330" s="170">
        <f t="shared" si="37"/>
        <v>1874880</v>
      </c>
      <c r="G330" s="33"/>
      <c r="H330" s="33">
        <f>D329+D333+D340+D347+D357+D364+D376</f>
        <v>95238783.699999988</v>
      </c>
      <c r="I330" s="33">
        <f>E329+E333+E340+E347+E357+E364+E376</f>
        <v>101445565.08</v>
      </c>
      <c r="J330" s="33">
        <f>F329+F333+F340+F347+F357+F364+F376</f>
        <v>100785514.84999999</v>
      </c>
    </row>
    <row r="331" spans="1:11" ht="40.5" customHeight="1">
      <c r="A331" s="328" t="s">
        <v>237</v>
      </c>
      <c r="B331" s="83" t="s">
        <v>238</v>
      </c>
      <c r="C331" s="83"/>
      <c r="D331" s="88">
        <f t="shared" si="37"/>
        <v>1874880</v>
      </c>
      <c r="E331" s="88">
        <f t="shared" si="37"/>
        <v>1874880</v>
      </c>
      <c r="F331" s="170">
        <f t="shared" si="37"/>
        <v>1874880</v>
      </c>
      <c r="H331" s="33">
        <f>H329+E7</f>
        <v>103941918.26999998</v>
      </c>
      <c r="I331" s="33">
        <f>I330+E7</f>
        <v>110148699.65000001</v>
      </c>
      <c r="J331" s="33">
        <f>J330+F7</f>
        <v>117770107.78999999</v>
      </c>
    </row>
    <row r="332" spans="1:11" ht="79.5" customHeight="1">
      <c r="A332" s="86" t="s">
        <v>239</v>
      </c>
      <c r="B332" s="83" t="s">
        <v>238</v>
      </c>
      <c r="C332" s="148">
        <v>100</v>
      </c>
      <c r="D332" s="88">
        <f>'Прил 6'!G14</f>
        <v>1874880</v>
      </c>
      <c r="E332" s="88">
        <f>'Прил 6'!H14</f>
        <v>1874880</v>
      </c>
      <c r="F332" s="170">
        <f>'Прил 6'!I14</f>
        <v>1874880</v>
      </c>
    </row>
    <row r="333" spans="1:11" ht="45" customHeight="1">
      <c r="A333" s="325" t="s">
        <v>284</v>
      </c>
      <c r="B333" s="85" t="s">
        <v>285</v>
      </c>
      <c r="C333" s="320"/>
      <c r="D333" s="321">
        <f>D334</f>
        <v>25592070.930000003</v>
      </c>
      <c r="E333" s="321">
        <f>E334</f>
        <v>25163132.580000002</v>
      </c>
      <c r="F333" s="327">
        <f>F334</f>
        <v>25163132.580000002</v>
      </c>
      <c r="G333" s="33"/>
    </row>
    <row r="334" spans="1:11" ht="47.25" customHeight="1">
      <c r="A334" s="86" t="s">
        <v>286</v>
      </c>
      <c r="B334" s="83" t="s">
        <v>287</v>
      </c>
      <c r="C334" s="148"/>
      <c r="D334" s="88">
        <f>D335+D338</f>
        <v>25592070.930000003</v>
      </c>
      <c r="E334" s="88">
        <f>E335+E338</f>
        <v>25163132.580000002</v>
      </c>
      <c r="F334" s="170">
        <f>F335+F338</f>
        <v>25163132.580000002</v>
      </c>
    </row>
    <row r="335" spans="1:11" ht="45" customHeight="1">
      <c r="A335" s="86" t="s">
        <v>237</v>
      </c>
      <c r="B335" s="83" t="s">
        <v>288</v>
      </c>
      <c r="C335" s="148"/>
      <c r="D335" s="88">
        <f>D336+D337</f>
        <v>25163132.580000002</v>
      </c>
      <c r="E335" s="88">
        <f>E336+E337</f>
        <v>25163132.580000002</v>
      </c>
      <c r="F335" s="170">
        <f>F336+F337</f>
        <v>25163132.580000002</v>
      </c>
    </row>
    <row r="336" spans="1:11" ht="91.5" customHeight="1">
      <c r="A336" s="86" t="s">
        <v>239</v>
      </c>
      <c r="B336" s="83" t="s">
        <v>288</v>
      </c>
      <c r="C336" s="148">
        <v>100</v>
      </c>
      <c r="D336" s="88">
        <f>'Прил 6'!G31</f>
        <v>24913528.98</v>
      </c>
      <c r="E336" s="88">
        <f>'Прил 6'!H31</f>
        <v>24913528.98</v>
      </c>
      <c r="F336" s="170">
        <f>'Прил 6'!I31</f>
        <v>24913528.98</v>
      </c>
    </row>
    <row r="337" spans="1:7" ht="42.75" customHeight="1">
      <c r="A337" s="86" t="s">
        <v>275</v>
      </c>
      <c r="B337" s="83" t="s">
        <v>288</v>
      </c>
      <c r="C337" s="148">
        <v>200</v>
      </c>
      <c r="D337" s="88">
        <f>'Прил 6'!G32</f>
        <v>249603.6</v>
      </c>
      <c r="E337" s="88">
        <f>'Прил 6'!H32</f>
        <v>249603.6</v>
      </c>
      <c r="F337" s="170">
        <f>'Прил 6'!I32</f>
        <v>249603.6</v>
      </c>
    </row>
    <row r="338" spans="1:7" ht="42.75" customHeight="1">
      <c r="A338" s="169" t="s">
        <v>289</v>
      </c>
      <c r="B338" s="83" t="s">
        <v>290</v>
      </c>
      <c r="C338" s="148"/>
      <c r="D338" s="88">
        <f>D339</f>
        <v>428938.35</v>
      </c>
      <c r="E338" s="88">
        <f>E339</f>
        <v>0</v>
      </c>
      <c r="F338" s="170">
        <f>F339</f>
        <v>0</v>
      </c>
    </row>
    <row r="339" spans="1:7" ht="75">
      <c r="A339" s="86" t="s">
        <v>239</v>
      </c>
      <c r="B339" s="83" t="s">
        <v>290</v>
      </c>
      <c r="C339" s="148">
        <v>100</v>
      </c>
      <c r="D339" s="88">
        <f>'Прил 6'!G34</f>
        <v>428938.35</v>
      </c>
      <c r="E339" s="88">
        <f>'Прил 6'!H34</f>
        <v>0</v>
      </c>
      <c r="F339" s="170">
        <f>'Прил 6'!I34</f>
        <v>0</v>
      </c>
    </row>
    <row r="340" spans="1:7" ht="37.5">
      <c r="A340" s="325" t="s">
        <v>242</v>
      </c>
      <c r="B340" s="85" t="s">
        <v>243</v>
      </c>
      <c r="C340" s="85"/>
      <c r="D340" s="321">
        <f>D341+D344</f>
        <v>1293143.72</v>
      </c>
      <c r="E340" s="321">
        <f>E341+E344</f>
        <v>790792.09</v>
      </c>
      <c r="F340" s="327">
        <f>F341+F344</f>
        <v>790792.09</v>
      </c>
      <c r="G340" s="33"/>
    </row>
    <row r="341" spans="1:7" ht="37.5">
      <c r="A341" s="86" t="s">
        <v>244</v>
      </c>
      <c r="B341" s="83" t="s">
        <v>245</v>
      </c>
      <c r="C341" s="83"/>
      <c r="D341" s="88">
        <f t="shared" ref="D341:F342" si="38">D342</f>
        <v>790792.09</v>
      </c>
      <c r="E341" s="88">
        <f t="shared" si="38"/>
        <v>790792.09</v>
      </c>
      <c r="F341" s="170">
        <f t="shared" si="38"/>
        <v>790792.09</v>
      </c>
    </row>
    <row r="342" spans="1:7" ht="37.5">
      <c r="A342" s="86" t="s">
        <v>237</v>
      </c>
      <c r="B342" s="83" t="s">
        <v>246</v>
      </c>
      <c r="C342" s="83"/>
      <c r="D342" s="88">
        <f t="shared" si="38"/>
        <v>790792.09</v>
      </c>
      <c r="E342" s="88">
        <f t="shared" si="38"/>
        <v>790792.09</v>
      </c>
      <c r="F342" s="170">
        <f t="shared" si="38"/>
        <v>790792.09</v>
      </c>
    </row>
    <row r="343" spans="1:7" ht="75">
      <c r="A343" s="86" t="s">
        <v>239</v>
      </c>
      <c r="B343" s="83" t="s">
        <v>246</v>
      </c>
      <c r="C343" s="83" t="s">
        <v>247</v>
      </c>
      <c r="D343" s="88">
        <f>'Прил 6'!G203</f>
        <v>790792.09</v>
      </c>
      <c r="E343" s="88">
        <f>'Прил 6'!H203</f>
        <v>790792.09</v>
      </c>
      <c r="F343" s="170">
        <f>'Прил 6'!I203</f>
        <v>790792.09</v>
      </c>
    </row>
    <row r="344" spans="1:7" ht="37.5">
      <c r="A344" s="86" t="s">
        <v>248</v>
      </c>
      <c r="B344" s="83" t="s">
        <v>249</v>
      </c>
      <c r="C344" s="83"/>
      <c r="D344" s="88">
        <f t="shared" ref="D344:F345" si="39">D345</f>
        <v>502351.63</v>
      </c>
      <c r="E344" s="88">
        <f t="shared" si="39"/>
        <v>0</v>
      </c>
      <c r="F344" s="170">
        <f t="shared" si="39"/>
        <v>0</v>
      </c>
    </row>
    <row r="345" spans="1:7" ht="37.5">
      <c r="A345" s="86" t="s">
        <v>250</v>
      </c>
      <c r="B345" s="83" t="s">
        <v>251</v>
      </c>
      <c r="C345" s="83"/>
      <c r="D345" s="88">
        <f t="shared" si="39"/>
        <v>502351.63</v>
      </c>
      <c r="E345" s="88">
        <f t="shared" si="39"/>
        <v>0</v>
      </c>
      <c r="F345" s="170">
        <f t="shared" si="39"/>
        <v>0</v>
      </c>
    </row>
    <row r="346" spans="1:7" ht="75">
      <c r="A346" s="86" t="s">
        <v>239</v>
      </c>
      <c r="B346" s="83" t="s">
        <v>251</v>
      </c>
      <c r="C346" s="83" t="s">
        <v>247</v>
      </c>
      <c r="D346" s="88">
        <f>'Прил 6'!G206</f>
        <v>502351.63</v>
      </c>
      <c r="E346" s="88">
        <f>'Прил 6'!H206</f>
        <v>0</v>
      </c>
      <c r="F346" s="170">
        <f>'Прил 6'!I206</f>
        <v>0</v>
      </c>
    </row>
    <row r="347" spans="1:7" ht="44.25" customHeight="1">
      <c r="A347" s="325" t="s">
        <v>252</v>
      </c>
      <c r="B347" s="85" t="s">
        <v>253</v>
      </c>
      <c r="C347" s="85"/>
      <c r="D347" s="321">
        <f>D348+D351+D354</f>
        <v>4628673.54</v>
      </c>
      <c r="E347" s="321">
        <f>E348+E351+E354</f>
        <v>4628673.54</v>
      </c>
      <c r="F347" s="327">
        <f>F348+F351+F354</f>
        <v>4628673.54</v>
      </c>
      <c r="G347" s="33"/>
    </row>
    <row r="348" spans="1:7" ht="37.5">
      <c r="A348" s="86" t="s">
        <v>254</v>
      </c>
      <c r="B348" s="83" t="s">
        <v>255</v>
      </c>
      <c r="C348" s="83"/>
      <c r="D348" s="88">
        <f t="shared" ref="D348:F349" si="40">D349</f>
        <v>1796760</v>
      </c>
      <c r="E348" s="88">
        <f t="shared" si="40"/>
        <v>1796760</v>
      </c>
      <c r="F348" s="170">
        <f t="shared" si="40"/>
        <v>1796760</v>
      </c>
    </row>
    <row r="349" spans="1:7" ht="47.25" customHeight="1">
      <c r="A349" s="86" t="s">
        <v>237</v>
      </c>
      <c r="B349" s="83" t="s">
        <v>256</v>
      </c>
      <c r="C349" s="83"/>
      <c r="D349" s="88">
        <f t="shared" si="40"/>
        <v>1796760</v>
      </c>
      <c r="E349" s="88">
        <f t="shared" si="40"/>
        <v>1796760</v>
      </c>
      <c r="F349" s="170">
        <f t="shared" si="40"/>
        <v>1796760</v>
      </c>
    </row>
    <row r="350" spans="1:7" ht="85.5" customHeight="1">
      <c r="A350" s="86" t="s">
        <v>239</v>
      </c>
      <c r="B350" s="83" t="s">
        <v>256</v>
      </c>
      <c r="C350" s="83" t="s">
        <v>247</v>
      </c>
      <c r="D350" s="88">
        <f>'Прил 6'!G210</f>
        <v>1796760</v>
      </c>
      <c r="E350" s="88">
        <f>'Прил 6'!H210</f>
        <v>1796760</v>
      </c>
      <c r="F350" s="170">
        <f>'Прил 6'!I210</f>
        <v>1796760</v>
      </c>
    </row>
    <row r="351" spans="1:7" ht="40.5" customHeight="1">
      <c r="A351" s="86" t="s">
        <v>257</v>
      </c>
      <c r="B351" s="83" t="s">
        <v>258</v>
      </c>
      <c r="C351" s="83"/>
      <c r="D351" s="88">
        <f t="shared" ref="D351:F352" si="41">D352</f>
        <v>1617084</v>
      </c>
      <c r="E351" s="88">
        <f t="shared" si="41"/>
        <v>1617084</v>
      </c>
      <c r="F351" s="170">
        <f t="shared" si="41"/>
        <v>1617084</v>
      </c>
    </row>
    <row r="352" spans="1:7" ht="45.75" customHeight="1">
      <c r="A352" s="86" t="s">
        <v>237</v>
      </c>
      <c r="B352" s="83" t="s">
        <v>259</v>
      </c>
      <c r="C352" s="83"/>
      <c r="D352" s="88">
        <f t="shared" si="41"/>
        <v>1617084</v>
      </c>
      <c r="E352" s="88">
        <f t="shared" si="41"/>
        <v>1617084</v>
      </c>
      <c r="F352" s="170">
        <f t="shared" si="41"/>
        <v>1617084</v>
      </c>
    </row>
    <row r="353" spans="1:7" ht="85.5" customHeight="1">
      <c r="A353" s="86" t="s">
        <v>239</v>
      </c>
      <c r="B353" s="83" t="s">
        <v>259</v>
      </c>
      <c r="C353" s="83" t="s">
        <v>247</v>
      </c>
      <c r="D353" s="88">
        <f>'Прил 6'!G213</f>
        <v>1617084</v>
      </c>
      <c r="E353" s="88">
        <f>'Прил 6'!H213</f>
        <v>1617084</v>
      </c>
      <c r="F353" s="170">
        <f>'Прил 6'!I213</f>
        <v>1617084</v>
      </c>
    </row>
    <row r="354" spans="1:7" ht="37.5">
      <c r="A354" s="86" t="s">
        <v>260</v>
      </c>
      <c r="B354" s="83" t="s">
        <v>261</v>
      </c>
      <c r="C354" s="83"/>
      <c r="D354" s="88">
        <f t="shared" ref="D354:F355" si="42">D355</f>
        <v>1214829.54</v>
      </c>
      <c r="E354" s="88">
        <f t="shared" si="42"/>
        <v>1214829.54</v>
      </c>
      <c r="F354" s="170">
        <f t="shared" si="42"/>
        <v>1214829.54</v>
      </c>
    </row>
    <row r="355" spans="1:7" ht="37.5">
      <c r="A355" s="86" t="s">
        <v>237</v>
      </c>
      <c r="B355" s="83" t="s">
        <v>262</v>
      </c>
      <c r="C355" s="83"/>
      <c r="D355" s="88">
        <f t="shared" si="42"/>
        <v>1214829.54</v>
      </c>
      <c r="E355" s="88">
        <f t="shared" si="42"/>
        <v>1214829.54</v>
      </c>
      <c r="F355" s="170">
        <f t="shared" si="42"/>
        <v>1214829.54</v>
      </c>
    </row>
    <row r="356" spans="1:7" ht="84.75" customHeight="1">
      <c r="A356" s="86" t="s">
        <v>239</v>
      </c>
      <c r="B356" s="83" t="s">
        <v>262</v>
      </c>
      <c r="C356" s="83" t="s">
        <v>247</v>
      </c>
      <c r="D356" s="88">
        <f>'Прил 6'!G216</f>
        <v>1214829.54</v>
      </c>
      <c r="E356" s="88">
        <f>'Прил 6'!H216</f>
        <v>1214829.54</v>
      </c>
      <c r="F356" s="170">
        <f>'Прил 6'!I216</f>
        <v>1214829.54</v>
      </c>
    </row>
    <row r="357" spans="1:7" ht="47.25" customHeight="1">
      <c r="A357" s="325" t="s">
        <v>702</v>
      </c>
      <c r="B357" s="85" t="s">
        <v>368</v>
      </c>
      <c r="C357" s="85"/>
      <c r="D357" s="321">
        <f>D358</f>
        <v>6322517.4199999999</v>
      </c>
      <c r="E357" s="321">
        <f>E358</f>
        <v>14012002.609999999</v>
      </c>
      <c r="F357" s="327">
        <f>F358</f>
        <v>14694430.380000001</v>
      </c>
      <c r="G357" s="33"/>
    </row>
    <row r="358" spans="1:7" ht="37.5">
      <c r="A358" s="86" t="s">
        <v>369</v>
      </c>
      <c r="B358" s="83" t="s">
        <v>370</v>
      </c>
      <c r="C358" s="83"/>
      <c r="D358" s="88">
        <f>D359+D361</f>
        <v>6322517.4199999999</v>
      </c>
      <c r="E358" s="88">
        <f>E359+E361</f>
        <v>14012002.609999999</v>
      </c>
      <c r="F358" s="170">
        <f>F359+F361</f>
        <v>14694430.380000001</v>
      </c>
    </row>
    <row r="359" spans="1:7" ht="112.5">
      <c r="A359" s="86" t="s">
        <v>374</v>
      </c>
      <c r="B359" s="150" t="s">
        <v>375</v>
      </c>
      <c r="C359" s="87"/>
      <c r="D359" s="88">
        <f>D360</f>
        <v>680000</v>
      </c>
      <c r="E359" s="88">
        <f>E360</f>
        <v>0</v>
      </c>
      <c r="F359" s="170">
        <f>F360</f>
        <v>0</v>
      </c>
    </row>
    <row r="360" spans="1:7" ht="18.75">
      <c r="A360" s="163" t="s">
        <v>376</v>
      </c>
      <c r="B360" s="150" t="s">
        <v>375</v>
      </c>
      <c r="C360" s="87" t="s">
        <v>377</v>
      </c>
      <c r="D360" s="88">
        <f>'Прил 6'!G82</f>
        <v>680000</v>
      </c>
      <c r="E360" s="88">
        <f>'Прил 6'!H82</f>
        <v>0</v>
      </c>
      <c r="F360" s="170">
        <f>'Прил 6'!I82</f>
        <v>0</v>
      </c>
    </row>
    <row r="361" spans="1:7" ht="37.5">
      <c r="A361" s="86" t="s">
        <v>363</v>
      </c>
      <c r="B361" s="83" t="s">
        <v>371</v>
      </c>
      <c r="C361" s="83"/>
      <c r="D361" s="88">
        <f>D362+D363</f>
        <v>5642517.4199999999</v>
      </c>
      <c r="E361" s="88">
        <f>E362+E363</f>
        <v>14012002.609999999</v>
      </c>
      <c r="F361" s="170">
        <f>F362+F363</f>
        <v>14694430.380000001</v>
      </c>
    </row>
    <row r="362" spans="1:7" ht="37.5">
      <c r="A362" s="86" t="s">
        <v>275</v>
      </c>
      <c r="B362" s="83" t="s">
        <v>371</v>
      </c>
      <c r="C362" s="83" t="s">
        <v>306</v>
      </c>
      <c r="D362" s="88">
        <f>'Прил 6'!G79</f>
        <v>60000</v>
      </c>
      <c r="E362" s="88">
        <f>'Прил 6'!H79</f>
        <v>60000</v>
      </c>
      <c r="F362" s="170">
        <f>'Прил 6'!I79</f>
        <v>60000</v>
      </c>
    </row>
    <row r="363" spans="1:7" ht="18.75">
      <c r="A363" s="86" t="s">
        <v>372</v>
      </c>
      <c r="B363" s="83" t="s">
        <v>371</v>
      </c>
      <c r="C363" s="148">
        <v>800</v>
      </c>
      <c r="D363" s="88">
        <f>'Прил 6'!G80+'Прил 6'!G313</f>
        <v>5582517.4199999999</v>
      </c>
      <c r="E363" s="88">
        <f>'Прил 6'!H80+'Прил 6'!H313</f>
        <v>13952002.609999999</v>
      </c>
      <c r="F363" s="170">
        <f>'Прил 6'!I80+'Прил 6'!I313</f>
        <v>14634430.380000001</v>
      </c>
    </row>
    <row r="364" spans="1:7" ht="37.5">
      <c r="A364" s="325" t="s">
        <v>291</v>
      </c>
      <c r="B364" s="85" t="s">
        <v>292</v>
      </c>
      <c r="C364" s="320"/>
      <c r="D364" s="321">
        <f>D365</f>
        <v>4683992</v>
      </c>
      <c r="E364" s="321">
        <f>E365</f>
        <v>5128770</v>
      </c>
      <c r="F364" s="327">
        <f>F365</f>
        <v>4819792</v>
      </c>
      <c r="G364" s="33"/>
    </row>
    <row r="365" spans="1:7" ht="45.75" customHeight="1">
      <c r="A365" s="86" t="s">
        <v>293</v>
      </c>
      <c r="B365" s="83" t="s">
        <v>294</v>
      </c>
      <c r="C365" s="148"/>
      <c r="D365" s="88">
        <f>D366+D368+D370+D372+D374</f>
        <v>4683992</v>
      </c>
      <c r="E365" s="88">
        <f>E366+E368+E370+E372+E374</f>
        <v>5128770</v>
      </c>
      <c r="F365" s="170">
        <f>F366+F368+F370+F372+F374</f>
        <v>4819792</v>
      </c>
    </row>
    <row r="366" spans="1:7" ht="41.25" customHeight="1">
      <c r="A366" s="86" t="s">
        <v>750</v>
      </c>
      <c r="B366" s="83" t="s">
        <v>614</v>
      </c>
      <c r="C366" s="83"/>
      <c r="D366" s="88">
        <f>D367</f>
        <v>1746312</v>
      </c>
      <c r="E366" s="88">
        <f>E367</f>
        <v>2182890</v>
      </c>
      <c r="F366" s="170">
        <f>F367</f>
        <v>1746312</v>
      </c>
    </row>
    <row r="367" spans="1:7" ht="45.75" customHeight="1">
      <c r="A367" s="86" t="s">
        <v>275</v>
      </c>
      <c r="B367" s="83" t="s">
        <v>614</v>
      </c>
      <c r="C367" s="83" t="s">
        <v>306</v>
      </c>
      <c r="D367" s="88">
        <f>'Прил 6'!G185</f>
        <v>1746312</v>
      </c>
      <c r="E367" s="88">
        <f>'Прил 6'!H185</f>
        <v>2182890</v>
      </c>
      <c r="F367" s="170">
        <f>'Прил 6'!I185</f>
        <v>1746312</v>
      </c>
    </row>
    <row r="368" spans="1:7" ht="64.5" customHeight="1">
      <c r="A368" s="86" t="s">
        <v>378</v>
      </c>
      <c r="B368" s="83" t="s">
        <v>379</v>
      </c>
      <c r="C368" s="83"/>
      <c r="D368" s="88">
        <f>D369</f>
        <v>30580</v>
      </c>
      <c r="E368" s="88">
        <f>E369</f>
        <v>30580</v>
      </c>
      <c r="F368" s="170">
        <f>F369</f>
        <v>30580</v>
      </c>
    </row>
    <row r="369" spans="1:7" ht="85.5" customHeight="1">
      <c r="A369" s="86" t="s">
        <v>239</v>
      </c>
      <c r="B369" s="83" t="s">
        <v>379</v>
      </c>
      <c r="C369" s="83" t="s">
        <v>247</v>
      </c>
      <c r="D369" s="88">
        <f>'Прил 6'!G86</f>
        <v>30580</v>
      </c>
      <c r="E369" s="88">
        <f>'Прил 6'!H86</f>
        <v>30580</v>
      </c>
      <c r="F369" s="170">
        <f>'Прил 6'!I86</f>
        <v>30580</v>
      </c>
    </row>
    <row r="370" spans="1:7" ht="66.75" customHeight="1">
      <c r="A370" s="86" t="s">
        <v>295</v>
      </c>
      <c r="B370" s="83" t="s">
        <v>296</v>
      </c>
      <c r="C370" s="148"/>
      <c r="D370" s="88">
        <f>D371</f>
        <v>305800</v>
      </c>
      <c r="E370" s="88">
        <f>E371</f>
        <v>305800</v>
      </c>
      <c r="F370" s="170">
        <f>F371</f>
        <v>305800</v>
      </c>
    </row>
    <row r="371" spans="1:7" ht="86.25" customHeight="1">
      <c r="A371" s="86" t="s">
        <v>239</v>
      </c>
      <c r="B371" s="83" t="s">
        <v>296</v>
      </c>
      <c r="C371" s="148">
        <v>100</v>
      </c>
      <c r="D371" s="88">
        <f>'Прил 6'!G38</f>
        <v>305800</v>
      </c>
      <c r="E371" s="88">
        <f>'Прил 6'!H38</f>
        <v>305800</v>
      </c>
      <c r="F371" s="170">
        <f>'Прил 6'!I38</f>
        <v>305800</v>
      </c>
    </row>
    <row r="372" spans="1:7" ht="42.75" customHeight="1">
      <c r="A372" s="86" t="s">
        <v>380</v>
      </c>
      <c r="B372" s="83" t="s">
        <v>381</v>
      </c>
      <c r="C372" s="83"/>
      <c r="D372" s="88">
        <f>D373</f>
        <v>840000</v>
      </c>
      <c r="E372" s="88">
        <f>E373</f>
        <v>840000</v>
      </c>
      <c r="F372" s="170">
        <f>F373</f>
        <v>840000</v>
      </c>
    </row>
    <row r="373" spans="1:7" ht="40.5" customHeight="1">
      <c r="A373" s="86" t="s">
        <v>275</v>
      </c>
      <c r="B373" s="83" t="s">
        <v>381</v>
      </c>
      <c r="C373" s="83" t="s">
        <v>306</v>
      </c>
      <c r="D373" s="88">
        <f>'Прил 6'!G88</f>
        <v>840000</v>
      </c>
      <c r="E373" s="88">
        <f>'Прил 6'!H88</f>
        <v>840000</v>
      </c>
      <c r="F373" s="170">
        <f>'Прил 6'!I88</f>
        <v>840000</v>
      </c>
    </row>
    <row r="374" spans="1:7" ht="59.25" customHeight="1">
      <c r="A374" s="86" t="s">
        <v>703</v>
      </c>
      <c r="B374" s="83" t="s">
        <v>383</v>
      </c>
      <c r="C374" s="83"/>
      <c r="D374" s="88">
        <f>D375</f>
        <v>1761300</v>
      </c>
      <c r="E374" s="88">
        <f>E375</f>
        <v>1769500</v>
      </c>
      <c r="F374" s="170">
        <f>F375</f>
        <v>1897100</v>
      </c>
    </row>
    <row r="375" spans="1:7" ht="78.95" customHeight="1">
      <c r="A375" s="86" t="s">
        <v>239</v>
      </c>
      <c r="B375" s="83" t="s">
        <v>383</v>
      </c>
      <c r="C375" s="83" t="s">
        <v>247</v>
      </c>
      <c r="D375" s="88">
        <f>'Прил 6'!G90</f>
        <v>1761300</v>
      </c>
      <c r="E375" s="88">
        <f>'Прил 6'!H90</f>
        <v>1769500</v>
      </c>
      <c r="F375" s="170">
        <f>'Прил 6'!I90</f>
        <v>1897100</v>
      </c>
    </row>
    <row r="376" spans="1:7" ht="42" customHeight="1">
      <c r="A376" s="325" t="s">
        <v>384</v>
      </c>
      <c r="B376" s="85" t="s">
        <v>385</v>
      </c>
      <c r="C376" s="85"/>
      <c r="D376" s="321">
        <f t="shared" ref="D376:F377" si="43">D377</f>
        <v>50843506.089999996</v>
      </c>
      <c r="E376" s="321">
        <f t="shared" si="43"/>
        <v>49847314.259999998</v>
      </c>
      <c r="F376" s="327">
        <f t="shared" si="43"/>
        <v>48813814.259999998</v>
      </c>
      <c r="G376" s="33"/>
    </row>
    <row r="377" spans="1:7" ht="42.6" customHeight="1">
      <c r="A377" s="86" t="s">
        <v>386</v>
      </c>
      <c r="B377" s="83" t="s">
        <v>387</v>
      </c>
      <c r="C377" s="83"/>
      <c r="D377" s="88">
        <f t="shared" si="43"/>
        <v>50843506.089999996</v>
      </c>
      <c r="E377" s="88">
        <f t="shared" si="43"/>
        <v>49847314.259999998</v>
      </c>
      <c r="F377" s="170">
        <f t="shared" si="43"/>
        <v>48813814.259999998</v>
      </c>
    </row>
    <row r="378" spans="1:7" ht="47.25" customHeight="1">
      <c r="A378" s="86" t="s">
        <v>388</v>
      </c>
      <c r="B378" s="83" t="s">
        <v>389</v>
      </c>
      <c r="C378" s="83"/>
      <c r="D378" s="88">
        <f>D379+D380+D381</f>
        <v>50843506.089999996</v>
      </c>
      <c r="E378" s="88">
        <f>E379+E380+E381</f>
        <v>49847314.259999998</v>
      </c>
      <c r="F378" s="170">
        <f>F379+F380+F381</f>
        <v>48813814.259999998</v>
      </c>
    </row>
    <row r="379" spans="1:7" ht="84" customHeight="1">
      <c r="A379" s="86" t="s">
        <v>239</v>
      </c>
      <c r="B379" s="83" t="s">
        <v>389</v>
      </c>
      <c r="C379" s="83" t="s">
        <v>247</v>
      </c>
      <c r="D379" s="88">
        <f>'Прил 6'!G94+'Прил 6'!G196+'Прил 6'!G317</f>
        <v>39322603.219999999</v>
      </c>
      <c r="E379" s="88">
        <f>'Прил 6'!H94+'Прил 6'!H196+'Прил 6'!H317</f>
        <v>39322603.219999999</v>
      </c>
      <c r="F379" s="170">
        <f>'Прил 6'!I94+'Прил 6'!I196+'Прил 6'!I317</f>
        <v>39322603.219999999</v>
      </c>
    </row>
    <row r="380" spans="1:7" ht="40.5" customHeight="1">
      <c r="A380" s="86" t="s">
        <v>275</v>
      </c>
      <c r="B380" s="83" t="s">
        <v>389</v>
      </c>
      <c r="C380" s="83" t="s">
        <v>306</v>
      </c>
      <c r="D380" s="88">
        <f>'Прил 6'!G95+'Прил 6'!G318</f>
        <v>11198287.939999999</v>
      </c>
      <c r="E380" s="88">
        <f>'Прил 6'!H95+'Прил 6'!H318</f>
        <v>10202096.109999999</v>
      </c>
      <c r="F380" s="170">
        <f>'Прил 6'!I95+'Прил 6'!I318</f>
        <v>9168596.1099999994</v>
      </c>
    </row>
    <row r="381" spans="1:7" ht="27.75" customHeight="1" thickBot="1">
      <c r="A381" s="177" t="s">
        <v>372</v>
      </c>
      <c r="B381" s="316" t="s">
        <v>389</v>
      </c>
      <c r="C381" s="316" t="s">
        <v>373</v>
      </c>
      <c r="D381" s="179">
        <f>'Прил 6'!G96</f>
        <v>322614.93</v>
      </c>
      <c r="E381" s="179">
        <f>'Прил 6'!H96</f>
        <v>322614.93</v>
      </c>
      <c r="F381" s="180">
        <f>'Прил 6'!I96</f>
        <v>322614.93</v>
      </c>
      <c r="G381" s="33"/>
    </row>
    <row r="382" spans="1:7" ht="25.5" customHeight="1">
      <c r="D382" s="71"/>
    </row>
    <row r="385" spans="4:4">
      <c r="D385" s="71"/>
    </row>
    <row r="388" spans="4:4">
      <c r="D388" s="71"/>
    </row>
  </sheetData>
  <sheetProtection selectLockedCells="1" selectUnlockedCells="1"/>
  <autoFilter ref="D1:D388"/>
  <mergeCells count="2">
    <mergeCell ref="D1:F1"/>
    <mergeCell ref="A3:F3"/>
  </mergeCells>
  <pageMargins left="0.59055118110236227" right="0.11811023622047245" top="7.874015748031496E-2" bottom="0.19685039370078741" header="0.51181102362204722" footer="0.51181102362204722"/>
  <pageSetup paperSize="9" scale="58"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B1:E21"/>
  <sheetViews>
    <sheetView view="pageBreakPreview" zoomScale="60" workbookViewId="0">
      <selection activeCell="B17" sqref="B17:E21"/>
    </sheetView>
  </sheetViews>
  <sheetFormatPr defaultColWidth="8.7109375" defaultRowHeight="15"/>
  <cols>
    <col min="1" max="1" width="5.140625" style="16" customWidth="1"/>
    <col min="2" max="2" width="9.5703125" style="16" customWidth="1"/>
    <col min="3" max="3" width="58.42578125" style="16" customWidth="1"/>
    <col min="4" max="4" width="26.5703125" style="16" customWidth="1"/>
    <col min="5" max="5" width="23.28515625" style="16" customWidth="1"/>
    <col min="6" max="16384" width="8.7109375" style="16"/>
  </cols>
  <sheetData>
    <row r="1" spans="2:5" ht="15" customHeight="1">
      <c r="D1" s="219"/>
      <c r="E1" s="219" t="s">
        <v>1057</v>
      </c>
    </row>
    <row r="2" spans="2:5" ht="85.5" customHeight="1">
      <c r="D2" s="406" t="s">
        <v>1058</v>
      </c>
      <c r="E2" s="406"/>
    </row>
    <row r="5" spans="2:5" ht="45.75" customHeight="1">
      <c r="B5" s="399" t="s">
        <v>1035</v>
      </c>
      <c r="C5" s="399"/>
      <c r="D5" s="399"/>
      <c r="E5" s="399"/>
    </row>
    <row r="6" spans="2:5" ht="17.25" customHeight="1">
      <c r="B6" s="220"/>
      <c r="C6" s="220"/>
      <c r="D6" s="220"/>
    </row>
    <row r="7" spans="2:5" ht="20.25" customHeight="1">
      <c r="B7" s="220"/>
      <c r="C7" s="405" t="s">
        <v>945</v>
      </c>
      <c r="D7" s="405"/>
    </row>
    <row r="8" spans="2:5" ht="15.75" thickBot="1"/>
    <row r="9" spans="2:5" ht="75">
      <c r="B9" s="221" t="s">
        <v>946</v>
      </c>
      <c r="C9" s="222" t="s">
        <v>960</v>
      </c>
      <c r="D9" s="223" t="s">
        <v>999</v>
      </c>
      <c r="E9" s="237" t="s">
        <v>1000</v>
      </c>
    </row>
    <row r="10" spans="2:5" ht="18.75">
      <c r="B10" s="225" t="s">
        <v>947</v>
      </c>
      <c r="C10" s="226" t="s">
        <v>948</v>
      </c>
      <c r="D10" s="227">
        <v>0</v>
      </c>
      <c r="E10" s="329">
        <v>0</v>
      </c>
    </row>
    <row r="11" spans="2:5" ht="56.25" customHeight="1">
      <c r="B11" s="225" t="s">
        <v>949</v>
      </c>
      <c r="C11" s="228" t="s">
        <v>1002</v>
      </c>
      <c r="D11" s="227">
        <v>0</v>
      </c>
      <c r="E11" s="329">
        <v>0</v>
      </c>
    </row>
    <row r="12" spans="2:5" ht="18.75">
      <c r="B12" s="225" t="s">
        <v>950</v>
      </c>
      <c r="C12" s="226" t="s">
        <v>951</v>
      </c>
      <c r="D12" s="227">
        <v>0</v>
      </c>
      <c r="E12" s="329">
        <v>0</v>
      </c>
    </row>
    <row r="13" spans="2:5" ht="19.5" thickBot="1">
      <c r="B13" s="229"/>
      <c r="C13" s="276" t="s">
        <v>952</v>
      </c>
      <c r="D13" s="230">
        <f>SUM(D10:D12)</f>
        <v>0</v>
      </c>
      <c r="E13" s="330">
        <f>SUM(E10:E12)</f>
        <v>0</v>
      </c>
    </row>
    <row r="15" spans="2:5" ht="20.25" customHeight="1">
      <c r="B15" s="220"/>
      <c r="C15" s="405" t="s">
        <v>953</v>
      </c>
      <c r="D15" s="405"/>
    </row>
    <row r="16" spans="2:5" ht="15.75" thickBot="1"/>
    <row r="17" spans="2:5" ht="56.25" customHeight="1">
      <c r="B17" s="221" t="s">
        <v>946</v>
      </c>
      <c r="C17" s="222" t="s">
        <v>960</v>
      </c>
      <c r="D17" s="407" t="s">
        <v>1003</v>
      </c>
      <c r="E17" s="408"/>
    </row>
    <row r="18" spans="2:5" ht="18.75">
      <c r="B18" s="225" t="s">
        <v>947</v>
      </c>
      <c r="C18" s="226" t="s">
        <v>948</v>
      </c>
      <c r="D18" s="409">
        <v>0</v>
      </c>
      <c r="E18" s="410"/>
    </row>
    <row r="19" spans="2:5" ht="63.75" customHeight="1">
      <c r="B19" s="225" t="s">
        <v>949</v>
      </c>
      <c r="C19" s="228" t="s">
        <v>1002</v>
      </c>
      <c r="D19" s="409">
        <v>0</v>
      </c>
      <c r="E19" s="410"/>
    </row>
    <row r="20" spans="2:5" ht="18.75">
      <c r="B20" s="225" t="s">
        <v>950</v>
      </c>
      <c r="C20" s="226" t="s">
        <v>951</v>
      </c>
      <c r="D20" s="409">
        <v>0</v>
      </c>
      <c r="E20" s="410"/>
    </row>
    <row r="21" spans="2:5" ht="19.5" thickBot="1">
      <c r="B21" s="229"/>
      <c r="C21" s="276" t="s">
        <v>952</v>
      </c>
      <c r="D21" s="403">
        <v>0</v>
      </c>
      <c r="E21" s="404"/>
    </row>
  </sheetData>
  <mergeCells count="9">
    <mergeCell ref="D21:E21"/>
    <mergeCell ref="C7:D7"/>
    <mergeCell ref="C15:D15"/>
    <mergeCell ref="D2:E2"/>
    <mergeCell ref="B5:E5"/>
    <mergeCell ref="D17:E17"/>
    <mergeCell ref="D18:E18"/>
    <mergeCell ref="D19:E19"/>
    <mergeCell ref="D20:E20"/>
  </mergeCells>
  <pageMargins left="0.7" right="0.7"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dimension ref="B1:G21"/>
  <sheetViews>
    <sheetView view="pageBreakPreview" zoomScale="60" workbookViewId="0">
      <selection activeCell="C9" sqref="C9"/>
    </sheetView>
  </sheetViews>
  <sheetFormatPr defaultColWidth="8.7109375" defaultRowHeight="15"/>
  <cols>
    <col min="1" max="1" width="5.140625" style="16" customWidth="1"/>
    <col min="2" max="2" width="9.5703125" style="16" customWidth="1"/>
    <col min="3" max="3" width="58.42578125" style="16" customWidth="1"/>
    <col min="4" max="4" width="18.7109375" style="16" customWidth="1"/>
    <col min="5" max="5" width="19.5703125" style="16" customWidth="1"/>
    <col min="6" max="6" width="18.7109375" style="16" customWidth="1"/>
    <col min="7" max="7" width="19.28515625" style="16" customWidth="1"/>
    <col min="8" max="16384" width="8.7109375" style="16"/>
  </cols>
  <sheetData>
    <row r="1" spans="2:7" ht="15" customHeight="1">
      <c r="D1" s="219"/>
      <c r="E1" s="219"/>
      <c r="F1" s="219"/>
      <c r="G1" s="219" t="s">
        <v>1059</v>
      </c>
    </row>
    <row r="2" spans="2:7" ht="118.5" customHeight="1">
      <c r="D2" s="406"/>
      <c r="E2" s="406"/>
      <c r="F2" s="406" t="s">
        <v>1058</v>
      </c>
      <c r="G2" s="406"/>
    </row>
    <row r="5" spans="2:7" ht="45.75" customHeight="1">
      <c r="B5" s="399" t="s">
        <v>1038</v>
      </c>
      <c r="C5" s="412"/>
      <c r="D5" s="412"/>
      <c r="E5" s="412"/>
      <c r="F5" s="412"/>
      <c r="G5" s="412"/>
    </row>
    <row r="6" spans="2:7" ht="17.25" customHeight="1">
      <c r="B6" s="220"/>
      <c r="C6" s="220"/>
      <c r="D6" s="220"/>
    </row>
    <row r="7" spans="2:7" ht="20.25" customHeight="1">
      <c r="B7" s="220"/>
      <c r="C7" s="405" t="s">
        <v>945</v>
      </c>
      <c r="D7" s="405"/>
    </row>
    <row r="8" spans="2:7" ht="15.75" thickBot="1"/>
    <row r="9" spans="2:7" ht="93.75">
      <c r="B9" s="221" t="s">
        <v>946</v>
      </c>
      <c r="C9" s="222" t="s">
        <v>960</v>
      </c>
      <c r="D9" s="223" t="s">
        <v>1001</v>
      </c>
      <c r="E9" s="224" t="s">
        <v>1000</v>
      </c>
      <c r="F9" s="223" t="s">
        <v>1039</v>
      </c>
      <c r="G9" s="237" t="s">
        <v>1000</v>
      </c>
    </row>
    <row r="10" spans="2:7" ht="18.75">
      <c r="B10" s="225" t="s">
        <v>947</v>
      </c>
      <c r="C10" s="226" t="s">
        <v>948</v>
      </c>
      <c r="D10" s="227">
        <v>0</v>
      </c>
      <c r="E10" s="227">
        <v>0</v>
      </c>
      <c r="F10" s="227">
        <v>0</v>
      </c>
      <c r="G10" s="329">
        <v>0</v>
      </c>
    </row>
    <row r="11" spans="2:7" ht="56.25" customHeight="1">
      <c r="B11" s="225" t="s">
        <v>949</v>
      </c>
      <c r="C11" s="228" t="s">
        <v>1002</v>
      </c>
      <c r="D11" s="227">
        <v>0</v>
      </c>
      <c r="E11" s="227">
        <v>0</v>
      </c>
      <c r="F11" s="227">
        <v>0</v>
      </c>
      <c r="G11" s="329">
        <v>0</v>
      </c>
    </row>
    <row r="12" spans="2:7" ht="18.75">
      <c r="B12" s="225" t="s">
        <v>950</v>
      </c>
      <c r="C12" s="226" t="s">
        <v>951</v>
      </c>
      <c r="D12" s="227">
        <v>0</v>
      </c>
      <c r="E12" s="227">
        <v>0</v>
      </c>
      <c r="F12" s="227">
        <v>0</v>
      </c>
      <c r="G12" s="329">
        <v>0</v>
      </c>
    </row>
    <row r="13" spans="2:7" ht="19.5" thickBot="1">
      <c r="B13" s="229"/>
      <c r="C13" s="276" t="s">
        <v>952</v>
      </c>
      <c r="D13" s="230">
        <f>SUM(D10:D12)</f>
        <v>0</v>
      </c>
      <c r="E13" s="230">
        <f>SUM(E10:E12)</f>
        <v>0</v>
      </c>
      <c r="F13" s="230">
        <f>SUM(F10:F12)</f>
        <v>0</v>
      </c>
      <c r="G13" s="330">
        <f>SUM(G10:G12)</f>
        <v>0</v>
      </c>
    </row>
    <row r="15" spans="2:7" ht="20.25" customHeight="1">
      <c r="B15" s="220"/>
      <c r="C15" s="405" t="s">
        <v>953</v>
      </c>
      <c r="D15" s="405"/>
    </row>
    <row r="16" spans="2:7" ht="15.75" thickBot="1"/>
    <row r="17" spans="2:7" ht="56.25" customHeight="1">
      <c r="B17" s="221" t="s">
        <v>946</v>
      </c>
      <c r="C17" s="222" t="s">
        <v>960</v>
      </c>
      <c r="D17" s="407" t="s">
        <v>1004</v>
      </c>
      <c r="E17" s="411"/>
      <c r="F17" s="407" t="s">
        <v>1040</v>
      </c>
      <c r="G17" s="408"/>
    </row>
    <row r="18" spans="2:7" ht="18.75">
      <c r="B18" s="225" t="s">
        <v>947</v>
      </c>
      <c r="C18" s="226" t="s">
        <v>948</v>
      </c>
      <c r="D18" s="409">
        <v>0</v>
      </c>
      <c r="E18" s="414"/>
      <c r="F18" s="409">
        <v>0</v>
      </c>
      <c r="G18" s="410"/>
    </row>
    <row r="19" spans="2:7" ht="63.75" customHeight="1">
      <c r="B19" s="225" t="s">
        <v>949</v>
      </c>
      <c r="C19" s="228" t="s">
        <v>1002</v>
      </c>
      <c r="D19" s="409">
        <v>0</v>
      </c>
      <c r="E19" s="414"/>
      <c r="F19" s="409">
        <v>0</v>
      </c>
      <c r="G19" s="410"/>
    </row>
    <row r="20" spans="2:7" ht="18.75">
      <c r="B20" s="225" t="s">
        <v>950</v>
      </c>
      <c r="C20" s="226" t="s">
        <v>951</v>
      </c>
      <c r="D20" s="409">
        <v>0</v>
      </c>
      <c r="E20" s="414"/>
      <c r="F20" s="409">
        <v>0</v>
      </c>
      <c r="G20" s="410"/>
    </row>
    <row r="21" spans="2:7" ht="19.5" thickBot="1">
      <c r="B21" s="229"/>
      <c r="C21" s="276" t="s">
        <v>952</v>
      </c>
      <c r="D21" s="403">
        <v>0</v>
      </c>
      <c r="E21" s="413"/>
      <c r="F21" s="403">
        <v>0</v>
      </c>
      <c r="G21" s="404"/>
    </row>
  </sheetData>
  <mergeCells count="15">
    <mergeCell ref="D21:E21"/>
    <mergeCell ref="F21:G21"/>
    <mergeCell ref="D18:E18"/>
    <mergeCell ref="F18:G18"/>
    <mergeCell ref="D19:E19"/>
    <mergeCell ref="F19:G19"/>
    <mergeCell ref="D20:E20"/>
    <mergeCell ref="F20:G20"/>
    <mergeCell ref="D2:E2"/>
    <mergeCell ref="F2:G2"/>
    <mergeCell ref="C7:D7"/>
    <mergeCell ref="C15:D15"/>
    <mergeCell ref="D17:E17"/>
    <mergeCell ref="F17:G17"/>
    <mergeCell ref="B5:G5"/>
  </mergeCell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Прил 1</vt:lpstr>
      <vt:lpstr>Прил 2</vt:lpstr>
      <vt:lpstr>Прил 3</vt:lpstr>
      <vt:lpstr>Прил 4</vt:lpstr>
      <vt:lpstr>Прил 5</vt:lpstr>
      <vt:lpstr>Прил 6</vt:lpstr>
      <vt:lpstr>Прил 7</vt:lpstr>
      <vt:lpstr>Прил 8</vt:lpstr>
      <vt:lpstr>Прил 9</vt:lpstr>
      <vt:lpstr>Прил 10</vt:lpstr>
      <vt:lpstr>Прил 11</vt:lpstr>
      <vt:lpstr>Прил 12</vt:lpstr>
      <vt:lpstr>Прил 13</vt:lpstr>
      <vt:lpstr>Прил 14</vt:lpstr>
      <vt:lpstr>Прил 15</vt:lpstr>
      <vt:lpstr>Прил 16</vt:lpstr>
      <vt:lpstr>Прил 17</vt:lpstr>
      <vt:lpstr>_xlnm.Print_Area_5</vt:lpstr>
      <vt:lpstr>_xlnm.Print_Area_6</vt:lpstr>
      <vt:lpstr>_xlnm.Print_Area_7</vt:lpstr>
      <vt:lpstr>Excel_BuiltIn__FilterDatabase</vt:lpstr>
      <vt:lpstr>Excel_BuiltIn__FilterDatabase 1</vt:lpstr>
      <vt:lpstr>Excel_BuiltIn__FilterDatabase_1</vt:lpstr>
      <vt:lpstr>Excel_BuiltIn__FilterDatabase_2</vt:lpstr>
      <vt:lpstr>Excel_BuiltIn_Print_Area 2</vt:lpstr>
      <vt:lpstr>'Прил 1'!Область_печати</vt:lpstr>
      <vt:lpstr>'Прил 14'!Область_печати</vt:lpstr>
      <vt:lpstr>'Прил 2'!Область_печати</vt:lpstr>
      <vt:lpstr>'Прил 5'!Область_печати</vt:lpstr>
      <vt:lpstr>'Прил 6'!Область_печати</vt:lpstr>
      <vt:lpstr>'Прил 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Чумило</dc:creator>
  <cp:lastModifiedBy>Agadjanyan</cp:lastModifiedBy>
  <cp:lastPrinted>2020-11-13T12:35:23Z</cp:lastPrinted>
  <dcterms:created xsi:type="dcterms:W3CDTF">2019-12-19T15:34:23Z</dcterms:created>
  <dcterms:modified xsi:type="dcterms:W3CDTF">2020-11-17T12:51:52Z</dcterms:modified>
</cp:coreProperties>
</file>