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bookViews>
    <workbookView xWindow="0" yWindow="0" windowWidth="8925" windowHeight="5790" tabRatio="785" firstSheet="1" activeTab="5"/>
  </bookViews>
  <sheets>
    <sheet name="Прил 1" sheetId="13" r:id="rId1"/>
    <sheet name="Прил 2" sheetId="2" r:id="rId2"/>
    <sheet name="Прил 3" sheetId="3" r:id="rId3"/>
    <sheet name="Прил 4" sheetId="15" r:id="rId4"/>
    <sheet name="Прил 5" sheetId="5" r:id="rId5"/>
    <sheet name="Прил 6" sheetId="6" r:id="rId6"/>
    <sheet name="Прил 7" sheetId="7" r:id="rId7"/>
    <sheet name="Прил 8" sheetId="16" r:id="rId8"/>
    <sheet name="Прил 9" sheetId="17" r:id="rId9"/>
    <sheet name="Прил 10" sheetId="18" r:id="rId10"/>
    <sheet name="Прил 11" sheetId="19" r:id="rId11"/>
    <sheet name="Прил 12" sheetId="12" r:id="rId12"/>
    <sheet name="Прил 13" sheetId="20" r:id="rId13"/>
    <sheet name="Прил 14" sheetId="21" r:id="rId14"/>
    <sheet name="Прил 15" sheetId="22" r:id="rId15"/>
    <sheet name="Прил 16" sheetId="23" r:id="rId16"/>
    <sheet name="Прил 17" sheetId="24" r:id="rId17"/>
    <sheet name="Прил 18" sheetId="25" r:id="rId18"/>
    <sheet name="Прил 19" sheetId="14" r:id="rId19"/>
  </sheets>
  <externalReferences>
    <externalReference r:id="rId20"/>
    <externalReference r:id="rId21"/>
  </externalReferences>
  <definedNames>
    <definedName name="__xlnm.Print_Area">#REF!</definedName>
    <definedName name="__xlnm.Print_Area_1">#REF!</definedName>
    <definedName name="__xlnm.Print_Area_2">#REF!</definedName>
    <definedName name="__xlnm.Print_Area_3">#REF!</definedName>
    <definedName name="__xlnm.Print_Area_4">#REF!</definedName>
    <definedName name="__xlnm.Print_Area_5">'Прил 5'!$A$1:$F$506</definedName>
    <definedName name="__xlnm.Print_Area_6">'Прил 6'!$A$1:$G$512</definedName>
    <definedName name="__xlnm.Print_Area_7">'Прил 7'!$A$1:$D$400</definedName>
    <definedName name="__xlnm.Print_Area_8">#REF!</definedName>
    <definedName name="_xlnm._FilterDatabase" localSheetId="4" hidden="1">'Прил 5'!$F$1:$F$637</definedName>
    <definedName name="_xlnm._FilterDatabase" localSheetId="5" hidden="1">'Прил 6'!$E$1:$E$694</definedName>
    <definedName name="_xlnm._FilterDatabase" localSheetId="6" hidden="1">'Прил 7'!$D$1:$D$447</definedName>
    <definedName name="Excel_BuiltIn__FilterDatabase">'Прил 6'!$F$1:$F$692</definedName>
    <definedName name="_1Excel_BuiltIn__FilterDatabase_1">'Прил 7'!$D$1:$D$447</definedName>
    <definedName name="Excel_BuiltIn__FilterDatabase_1">'Прил 5'!$E$1:$E$557</definedName>
    <definedName name="Excel_BuiltIn__FilterDatabase_2">'Прил 7'!$C$1:$C$407</definedName>
    <definedName name="_2Excel_BuiltIn_Print_Area_2">'Прил 5'!$A$1:$H$598</definedName>
    <definedName name="_xlnm.Print_Area" localSheetId="11">'Прил 12'!$A$1:$E$93</definedName>
    <definedName name="_xlnm.Print_Area" localSheetId="1">'Прил 2'!$A$1:$E$168</definedName>
    <definedName name="_xlnm.Print_Area" localSheetId="4">'Прил 5'!$A$1:$H$600</definedName>
    <definedName name="_xlnm.Print_Area" localSheetId="5">'Прил 6'!$A$1:$I$654</definedName>
    <definedName name="_xlnm.Print_Area" localSheetId="6">'Прил 7'!$A$1:$F$440</definedName>
  </definedNames>
  <calcPr calcId="124519"/>
</workbook>
</file>

<file path=xl/calcChain.xml><?xml version="1.0" encoding="utf-8"?>
<calcChain xmlns="http://schemas.openxmlformats.org/spreadsheetml/2006/main">
  <c r="G13" i="23"/>
  <c r="F13"/>
  <c r="E13"/>
  <c r="D13"/>
  <c r="E24" i="22"/>
  <c r="D24"/>
  <c r="C24"/>
  <c r="C24" i="20"/>
  <c r="A9" i="19"/>
  <c r="A10"/>
  <c r="A11"/>
  <c r="A12"/>
  <c r="A13"/>
  <c r="A14"/>
  <c r="A15"/>
  <c r="A16"/>
  <c r="A17"/>
  <c r="A18"/>
  <c r="A19"/>
  <c r="A20"/>
  <c r="A21"/>
  <c r="A22"/>
  <c r="A23"/>
  <c r="A24"/>
  <c r="E7"/>
  <c r="D7"/>
  <c r="C7"/>
  <c r="E13" i="16"/>
  <c r="D13"/>
  <c r="E24" i="14"/>
  <c r="D24"/>
  <c r="C24"/>
  <c r="H400" i="5"/>
  <c r="G400"/>
  <c r="F400"/>
  <c r="F399" s="1"/>
  <c r="F398" s="1"/>
  <c r="F397" s="1"/>
  <c r="F391" s="1"/>
  <c r="F390" s="1"/>
  <c r="F251" s="1"/>
  <c r="F261" i="7"/>
  <c r="E261"/>
  <c r="D261"/>
  <c r="D260" s="1"/>
  <c r="F403" i="5"/>
  <c r="I504" i="6"/>
  <c r="H504"/>
  <c r="G504"/>
  <c r="E226" i="7"/>
  <c r="E225"/>
  <c r="E224"/>
  <c r="F226"/>
  <c r="F225"/>
  <c r="F224"/>
  <c r="D226"/>
  <c r="G553" i="5"/>
  <c r="G552"/>
  <c r="G551"/>
  <c r="G550"/>
  <c r="G549"/>
  <c r="H553"/>
  <c r="H552"/>
  <c r="H551"/>
  <c r="H550"/>
  <c r="H549"/>
  <c r="F553"/>
  <c r="F552"/>
  <c r="F551"/>
  <c r="F550"/>
  <c r="F549"/>
  <c r="H229" i="6"/>
  <c r="H228"/>
  <c r="H227"/>
  <c r="H226"/>
  <c r="H225"/>
  <c r="H224"/>
  <c r="I229"/>
  <c r="I228"/>
  <c r="I227"/>
  <c r="I226"/>
  <c r="G228"/>
  <c r="G227"/>
  <c r="G226"/>
  <c r="G229"/>
  <c r="C92" i="12"/>
  <c r="C91"/>
  <c r="E89"/>
  <c r="D89"/>
  <c r="D88"/>
  <c r="C89"/>
  <c r="E88"/>
  <c r="C88"/>
  <c r="C86"/>
  <c r="C84"/>
  <c r="C82"/>
  <c r="C81"/>
  <c r="C80"/>
  <c r="C79"/>
  <c r="E80"/>
  <c r="D80"/>
  <c r="D79"/>
  <c r="E79"/>
  <c r="E57"/>
  <c r="D57"/>
  <c r="D56"/>
  <c r="C57"/>
  <c r="E56"/>
  <c r="C56"/>
  <c r="E54"/>
  <c r="D54"/>
  <c r="C54"/>
  <c r="E52"/>
  <c r="D52"/>
  <c r="C52"/>
  <c r="C51"/>
  <c r="C50"/>
  <c r="C48"/>
  <c r="E46"/>
  <c r="D46"/>
  <c r="C46"/>
  <c r="E44"/>
  <c r="D44"/>
  <c r="D43"/>
  <c r="C44"/>
  <c r="E43"/>
  <c r="C43"/>
  <c r="E35"/>
  <c r="D35"/>
  <c r="D34"/>
  <c r="C35"/>
  <c r="E34"/>
  <c r="C34"/>
  <c r="C32"/>
  <c r="C30"/>
  <c r="C28"/>
  <c r="D26"/>
  <c r="D13"/>
  <c r="C26"/>
  <c r="E24"/>
  <c r="D24"/>
  <c r="C24"/>
  <c r="C22"/>
  <c r="C20"/>
  <c r="E18"/>
  <c r="C18"/>
  <c r="E16"/>
  <c r="C16"/>
  <c r="C14"/>
  <c r="E13"/>
  <c r="C13"/>
  <c r="C11"/>
  <c r="E9"/>
  <c r="E8"/>
  <c r="E7"/>
  <c r="E6"/>
  <c r="D9"/>
  <c r="C9"/>
  <c r="C8"/>
  <c r="D8"/>
  <c r="D7"/>
  <c r="D6"/>
  <c r="G305" i="6"/>
  <c r="G307"/>
  <c r="C125" i="2"/>
  <c r="E158" i="7"/>
  <c r="E157"/>
  <c r="E156"/>
  <c r="F158"/>
  <c r="F157"/>
  <c r="F156"/>
  <c r="D158"/>
  <c r="D157"/>
  <c r="D156"/>
  <c r="G327" i="5"/>
  <c r="G326"/>
  <c r="G325"/>
  <c r="H327"/>
  <c r="H326"/>
  <c r="H325"/>
  <c r="F327"/>
  <c r="F326"/>
  <c r="F325"/>
  <c r="D117" i="2"/>
  <c r="E117"/>
  <c r="D126"/>
  <c r="E126"/>
  <c r="C126"/>
  <c r="H449" i="6"/>
  <c r="H448"/>
  <c r="I449"/>
  <c r="I448"/>
  <c r="G449"/>
  <c r="G448"/>
  <c r="D8" i="2"/>
  <c r="D7"/>
  <c r="D6"/>
  <c r="G7" i="5"/>
  <c r="H7"/>
  <c r="D25" i="7"/>
  <c r="D24"/>
  <c r="D23"/>
  <c r="D22"/>
  <c r="G439" i="5"/>
  <c r="G438"/>
  <c r="H439"/>
  <c r="H438"/>
  <c r="G441"/>
  <c r="G440"/>
  <c r="H441"/>
  <c r="H440"/>
  <c r="F441"/>
  <c r="F440"/>
  <c r="F439"/>
  <c r="F438"/>
  <c r="G582" i="6"/>
  <c r="G580"/>
  <c r="E17" i="7"/>
  <c r="E16"/>
  <c r="F17"/>
  <c r="F16"/>
  <c r="D17"/>
  <c r="D16"/>
  <c r="G433" i="5"/>
  <c r="H433"/>
  <c r="G432"/>
  <c r="H432"/>
  <c r="F433"/>
  <c r="F432"/>
  <c r="G574" i="6"/>
  <c r="G428" i="5"/>
  <c r="H428"/>
  <c r="E12" i="7"/>
  <c r="F12"/>
  <c r="D12"/>
  <c r="F428" i="5"/>
  <c r="G571" i="6"/>
  <c r="D155" i="7"/>
  <c r="D154"/>
  <c r="D153"/>
  <c r="F324" i="5"/>
  <c r="F323"/>
  <c r="F322"/>
  <c r="G446" i="6"/>
  <c r="G445"/>
  <c r="D88" i="7"/>
  <c r="D87"/>
  <c r="F530" i="5"/>
  <c r="F529"/>
  <c r="G304" i="6"/>
  <c r="E223" i="7"/>
  <c r="E222"/>
  <c r="F223"/>
  <c r="F222"/>
  <c r="D223"/>
  <c r="D222"/>
  <c r="G235" i="5"/>
  <c r="G234"/>
  <c r="H235"/>
  <c r="F235"/>
  <c r="H234"/>
  <c r="F234"/>
  <c r="I183" i="6"/>
  <c r="H183"/>
  <c r="G183"/>
  <c r="D284" i="7"/>
  <c r="D283"/>
  <c r="F171" i="5"/>
  <c r="F170"/>
  <c r="G119" i="6"/>
  <c r="C158" i="2"/>
  <c r="C131"/>
  <c r="C130"/>
  <c r="C124"/>
  <c r="C117"/>
  <c r="C81"/>
  <c r="C109"/>
  <c r="C108"/>
  <c r="C96"/>
  <c r="C74"/>
  <c r="C71"/>
  <c r="C70"/>
  <c r="C68"/>
  <c r="C67"/>
  <c r="C65"/>
  <c r="C63"/>
  <c r="C62"/>
  <c r="C55"/>
  <c r="C53"/>
  <c r="C30"/>
  <c r="C29"/>
  <c r="F440" i="7"/>
  <c r="F439"/>
  <c r="F438"/>
  <c r="F434"/>
  <c r="F433"/>
  <c r="F432"/>
  <c r="F431"/>
  <c r="F430"/>
  <c r="F429"/>
  <c r="F428"/>
  <c r="F427"/>
  <c r="F426"/>
  <c r="F425"/>
  <c r="F424"/>
  <c r="F423"/>
  <c r="F422"/>
  <c r="F421"/>
  <c r="F420"/>
  <c r="F419"/>
  <c r="F418"/>
  <c r="F414"/>
  <c r="F412"/>
  <c r="F411"/>
  <c r="F410"/>
  <c r="F409"/>
  <c r="F406"/>
  <c r="F405"/>
  <c r="F404"/>
  <c r="F403"/>
  <c r="F402"/>
  <c r="F401"/>
  <c r="F400"/>
  <c r="F399"/>
  <c r="F398"/>
  <c r="F396"/>
  <c r="F395"/>
  <c r="F394"/>
  <c r="F393"/>
  <c r="F392"/>
  <c r="F391"/>
  <c r="F389"/>
  <c r="F388"/>
  <c r="F387"/>
  <c r="F386"/>
  <c r="F382"/>
  <c r="F381"/>
  <c r="F380"/>
  <c r="F379"/>
  <c r="F378"/>
  <c r="F377"/>
  <c r="F376"/>
  <c r="F375"/>
  <c r="F374"/>
  <c r="F373"/>
  <c r="F372"/>
  <c r="F371"/>
  <c r="F370"/>
  <c r="F369"/>
  <c r="F368"/>
  <c r="F367"/>
  <c r="F366"/>
  <c r="F364"/>
  <c r="F363"/>
  <c r="F362"/>
  <c r="F361"/>
  <c r="F360"/>
  <c r="F359"/>
  <c r="F358"/>
  <c r="F357"/>
  <c r="F356"/>
  <c r="F355"/>
  <c r="F354"/>
  <c r="F350"/>
  <c r="F349"/>
  <c r="F345"/>
  <c r="F344"/>
  <c r="F343"/>
  <c r="F342"/>
  <c r="F338"/>
  <c r="F337"/>
  <c r="F332"/>
  <c r="F331"/>
  <c r="F330"/>
  <c r="F329"/>
  <c r="F328"/>
  <c r="F325"/>
  <c r="F324"/>
  <c r="F323"/>
  <c r="F322"/>
  <c r="F321"/>
  <c r="F318"/>
  <c r="F317"/>
  <c r="F313"/>
  <c r="F312"/>
  <c r="F311"/>
  <c r="F310"/>
  <c r="F308"/>
  <c r="F307"/>
  <c r="F306"/>
  <c r="F305"/>
  <c r="F304"/>
  <c r="F303"/>
  <c r="F302"/>
  <c r="F301"/>
  <c r="F300"/>
  <c r="F299"/>
  <c r="F298"/>
  <c r="F297"/>
  <c r="F296"/>
  <c r="F294"/>
  <c r="F293"/>
  <c r="F292"/>
  <c r="F291"/>
  <c r="F290"/>
  <c r="F289"/>
  <c r="F288"/>
  <c r="F287"/>
  <c r="F286"/>
  <c r="F285"/>
  <c r="F279"/>
  <c r="F278"/>
  <c r="F277"/>
  <c r="F276"/>
  <c r="F272"/>
  <c r="F271"/>
  <c r="F270"/>
  <c r="F269"/>
  <c r="F265"/>
  <c r="F264"/>
  <c r="F262"/>
  <c r="F260"/>
  <c r="F259" s="1"/>
  <c r="F258" s="1"/>
  <c r="F241" s="1"/>
  <c r="F257"/>
  <c r="F256"/>
  <c r="F255"/>
  <c r="F254"/>
  <c r="F253"/>
  <c r="F252"/>
  <c r="F251"/>
  <c r="F246"/>
  <c r="F245"/>
  <c r="F240"/>
  <c r="F239"/>
  <c r="F238"/>
  <c r="F237"/>
  <c r="F234"/>
  <c r="F233"/>
  <c r="F232"/>
  <c r="F231"/>
  <c r="F230"/>
  <c r="F229"/>
  <c r="F228"/>
  <c r="F221"/>
  <c r="F220"/>
  <c r="F219"/>
  <c r="F218"/>
  <c r="F214"/>
  <c r="F213"/>
  <c r="F208"/>
  <c r="F207"/>
  <c r="F202"/>
  <c r="F201"/>
  <c r="F200"/>
  <c r="F199"/>
  <c r="F198"/>
  <c r="F197"/>
  <c r="F196"/>
  <c r="F195"/>
  <c r="F194"/>
  <c r="F193"/>
  <c r="F192"/>
  <c r="F191"/>
  <c r="F188"/>
  <c r="F187"/>
  <c r="F186"/>
  <c r="F185"/>
  <c r="F184"/>
  <c r="F183"/>
  <c r="F182"/>
  <c r="F181"/>
  <c r="F180"/>
  <c r="F179"/>
  <c r="F177"/>
  <c r="F176"/>
  <c r="F175"/>
  <c r="F174"/>
  <c r="F169"/>
  <c r="F168"/>
  <c r="F167"/>
  <c r="F166"/>
  <c r="F165"/>
  <c r="F164"/>
  <c r="F163"/>
  <c r="F161"/>
  <c r="F160"/>
  <c r="F159"/>
  <c r="F152"/>
  <c r="F151"/>
  <c r="F150"/>
  <c r="F149"/>
  <c r="F148"/>
  <c r="F147"/>
  <c r="F146"/>
  <c r="F145"/>
  <c r="F144"/>
  <c r="F143"/>
  <c r="F142"/>
  <c r="F141"/>
  <c r="F140"/>
  <c r="F139"/>
  <c r="F138"/>
  <c r="F136"/>
  <c r="F135"/>
  <c r="F134"/>
  <c r="F133"/>
  <c r="F132"/>
  <c r="F131"/>
  <c r="F129"/>
  <c r="F128"/>
  <c r="F127"/>
  <c r="F126"/>
  <c r="F122"/>
  <c r="F121"/>
  <c r="F120"/>
  <c r="F119"/>
  <c r="F118"/>
  <c r="F117"/>
  <c r="F116"/>
  <c r="F115"/>
  <c r="F114"/>
  <c r="F113"/>
  <c r="F112"/>
  <c r="F110"/>
  <c r="F109"/>
  <c r="F108"/>
  <c r="F107"/>
  <c r="F106"/>
  <c r="F105"/>
  <c r="F104"/>
  <c r="F101"/>
  <c r="F100"/>
  <c r="F99"/>
  <c r="F97"/>
  <c r="F95"/>
  <c r="F94"/>
  <c r="F90"/>
  <c r="F89"/>
  <c r="F86"/>
  <c r="F85"/>
  <c r="F83"/>
  <c r="F82"/>
  <c r="F81"/>
  <c r="F80"/>
  <c r="F79"/>
  <c r="F75"/>
  <c r="F74"/>
  <c r="F73"/>
  <c r="F72"/>
  <c r="F71"/>
  <c r="F70"/>
  <c r="F69"/>
  <c r="F68"/>
  <c r="F66"/>
  <c r="F65"/>
  <c r="F62"/>
  <c r="F61"/>
  <c r="F58"/>
  <c r="F57"/>
  <c r="F54"/>
  <c r="F53"/>
  <c r="F52"/>
  <c r="F50"/>
  <c r="F49"/>
  <c r="F47"/>
  <c r="F46"/>
  <c r="F45" s="1"/>
  <c r="F44" s="1"/>
  <c r="F38" s="1"/>
  <c r="F43"/>
  <c r="F42"/>
  <c r="F41"/>
  <c r="F40"/>
  <c r="F36"/>
  <c r="F35"/>
  <c r="F32"/>
  <c r="F31"/>
  <c r="F30"/>
  <c r="F29"/>
  <c r="F28"/>
  <c r="F27"/>
  <c r="F26" s="1"/>
  <c r="F15"/>
  <c r="F14"/>
  <c r="E440"/>
  <c r="E439"/>
  <c r="E438"/>
  <c r="E434"/>
  <c r="E433"/>
  <c r="E432"/>
  <c r="E431"/>
  <c r="E430"/>
  <c r="E429"/>
  <c r="E428"/>
  <c r="E427"/>
  <c r="E426"/>
  <c r="E425"/>
  <c r="E424"/>
  <c r="E423"/>
  <c r="E422"/>
  <c r="E421"/>
  <c r="E420"/>
  <c r="E419"/>
  <c r="E418"/>
  <c r="E415"/>
  <c r="E414"/>
  <c r="E412"/>
  <c r="E411"/>
  <c r="E410"/>
  <c r="E409"/>
  <c r="E406"/>
  <c r="E405"/>
  <c r="E404"/>
  <c r="E403"/>
  <c r="E402"/>
  <c r="E401"/>
  <c r="E400"/>
  <c r="E399"/>
  <c r="E398"/>
  <c r="E396"/>
  <c r="E395"/>
  <c r="E394"/>
  <c r="E393"/>
  <c r="E392"/>
  <c r="E391"/>
  <c r="E389"/>
  <c r="E388"/>
  <c r="E387"/>
  <c r="E386"/>
  <c r="E385" s="1"/>
  <c r="E384" s="1"/>
  <c r="E383" s="1"/>
  <c r="E382"/>
  <c r="E381"/>
  <c r="E380"/>
  <c r="E379"/>
  <c r="E378"/>
  <c r="E377"/>
  <c r="E376"/>
  <c r="E375"/>
  <c r="E374"/>
  <c r="E373"/>
  <c r="E372"/>
  <c r="E371"/>
  <c r="E370"/>
  <c r="E369"/>
  <c r="E368"/>
  <c r="E367"/>
  <c r="E366"/>
  <c r="E365" s="1"/>
  <c r="E364"/>
  <c r="E363"/>
  <c r="E362"/>
  <c r="E361"/>
  <c r="E360"/>
  <c r="E359"/>
  <c r="E358"/>
  <c r="E357"/>
  <c r="E356"/>
  <c r="E355"/>
  <c r="E354"/>
  <c r="E350"/>
  <c r="E349"/>
  <c r="E345"/>
  <c r="E344"/>
  <c r="E343"/>
  <c r="E342"/>
  <c r="E338"/>
  <c r="E337"/>
  <c r="E332"/>
  <c r="E331"/>
  <c r="E330"/>
  <c r="E329"/>
  <c r="E328"/>
  <c r="E325"/>
  <c r="E324"/>
  <c r="E323"/>
  <c r="E322"/>
  <c r="E321"/>
  <c r="E318"/>
  <c r="E317"/>
  <c r="E313"/>
  <c r="E312"/>
  <c r="E311"/>
  <c r="E310"/>
  <c r="E308"/>
  <c r="E307"/>
  <c r="E306"/>
  <c r="E305"/>
  <c r="E304"/>
  <c r="E303"/>
  <c r="E302"/>
  <c r="E301"/>
  <c r="E300"/>
  <c r="E299"/>
  <c r="E298"/>
  <c r="E297"/>
  <c r="E296"/>
  <c r="E294"/>
  <c r="E293"/>
  <c r="E292"/>
  <c r="E291"/>
  <c r="E290"/>
  <c r="E289"/>
  <c r="E288"/>
  <c r="E287"/>
  <c r="E286"/>
  <c r="E285"/>
  <c r="E282"/>
  <c r="E279"/>
  <c r="E278"/>
  <c r="E277"/>
  <c r="E276"/>
  <c r="E272"/>
  <c r="E271"/>
  <c r="E270"/>
  <c r="E269"/>
  <c r="E265"/>
  <c r="E264"/>
  <c r="E263"/>
  <c r="E262"/>
  <c r="E260"/>
  <c r="E259" s="1"/>
  <c r="E258" s="1"/>
  <c r="E241" s="1"/>
  <c r="E257"/>
  <c r="E256"/>
  <c r="E255"/>
  <c r="E254"/>
  <c r="E253"/>
  <c r="E252"/>
  <c r="E251"/>
  <c r="E250"/>
  <c r="E249"/>
  <c r="E246"/>
  <c r="E245"/>
  <c r="E240"/>
  <c r="E239"/>
  <c r="E238"/>
  <c r="E237"/>
  <c r="E236"/>
  <c r="E235"/>
  <c r="E234"/>
  <c r="E233"/>
  <c r="E232"/>
  <c r="E231"/>
  <c r="E230"/>
  <c r="E229"/>
  <c r="E228"/>
  <c r="E227"/>
  <c r="E221"/>
  <c r="E220"/>
  <c r="E219"/>
  <c r="E218"/>
  <c r="E217"/>
  <c r="E216"/>
  <c r="E215"/>
  <c r="E214"/>
  <c r="E213"/>
  <c r="E212"/>
  <c r="E211"/>
  <c r="E210"/>
  <c r="E209"/>
  <c r="E208"/>
  <c r="E207"/>
  <c r="E202"/>
  <c r="E201"/>
  <c r="E200"/>
  <c r="E199"/>
  <c r="E198"/>
  <c r="E197"/>
  <c r="E196"/>
  <c r="E195"/>
  <c r="E194"/>
  <c r="E193"/>
  <c r="E192"/>
  <c r="E191"/>
  <c r="E188"/>
  <c r="E187"/>
  <c r="E186"/>
  <c r="E185"/>
  <c r="E184"/>
  <c r="E183"/>
  <c r="E182"/>
  <c r="E181"/>
  <c r="E180"/>
  <c r="E179"/>
  <c r="E178"/>
  <c r="E177"/>
  <c r="E176"/>
  <c r="E175"/>
  <c r="E174"/>
  <c r="E169"/>
  <c r="E168"/>
  <c r="E167"/>
  <c r="E166"/>
  <c r="E165"/>
  <c r="E164"/>
  <c r="E163"/>
  <c r="E162" s="1"/>
  <c r="E161"/>
  <c r="E160"/>
  <c r="E159"/>
  <c r="E152"/>
  <c r="E151"/>
  <c r="E150"/>
  <c r="E149"/>
  <c r="E148"/>
  <c r="E147"/>
  <c r="E146"/>
  <c r="E145"/>
  <c r="E144"/>
  <c r="E143"/>
  <c r="E142"/>
  <c r="E141"/>
  <c r="E140"/>
  <c r="E139"/>
  <c r="E138"/>
  <c r="E136"/>
  <c r="E135"/>
  <c r="E134"/>
  <c r="E133"/>
  <c r="E132"/>
  <c r="E131"/>
  <c r="E129"/>
  <c r="E128"/>
  <c r="E127"/>
  <c r="E126"/>
  <c r="E122"/>
  <c r="E121"/>
  <c r="E120"/>
  <c r="E119"/>
  <c r="E118"/>
  <c r="E117"/>
  <c r="E116"/>
  <c r="E115"/>
  <c r="E114"/>
  <c r="E113"/>
  <c r="E112"/>
  <c r="E111" s="1"/>
  <c r="E102" s="1"/>
  <c r="E91" s="1"/>
  <c r="E110"/>
  <c r="E109"/>
  <c r="E108"/>
  <c r="E107"/>
  <c r="E106"/>
  <c r="E105"/>
  <c r="E104"/>
  <c r="E101"/>
  <c r="E100"/>
  <c r="E99"/>
  <c r="E97"/>
  <c r="E95"/>
  <c r="E94"/>
  <c r="E90"/>
  <c r="E89"/>
  <c r="E86"/>
  <c r="E85"/>
  <c r="E83"/>
  <c r="E82"/>
  <c r="E81"/>
  <c r="E80"/>
  <c r="E79"/>
  <c r="E75"/>
  <c r="E74"/>
  <c r="E73"/>
  <c r="E72"/>
  <c r="E71"/>
  <c r="E70"/>
  <c r="E69"/>
  <c r="E68"/>
  <c r="E66"/>
  <c r="E65"/>
  <c r="E62"/>
  <c r="E61"/>
  <c r="E58"/>
  <c r="E57"/>
  <c r="E54"/>
  <c r="E53"/>
  <c r="E52"/>
  <c r="E50"/>
  <c r="E49"/>
  <c r="E47"/>
  <c r="E46"/>
  <c r="E45" s="1"/>
  <c r="E44" s="1"/>
  <c r="E38" s="1"/>
  <c r="E43"/>
  <c r="E42"/>
  <c r="E41"/>
  <c r="E40"/>
  <c r="E36"/>
  <c r="E35"/>
  <c r="E34" s="1"/>
  <c r="E33" s="1"/>
  <c r="E26" s="1"/>
  <c r="E8" s="1"/>
  <c r="E32"/>
  <c r="E31"/>
  <c r="E30"/>
  <c r="E29"/>
  <c r="E28"/>
  <c r="E27"/>
  <c r="E15"/>
  <c r="E14"/>
  <c r="H365" i="5"/>
  <c r="H364"/>
  <c r="H363"/>
  <c r="G365"/>
  <c r="G364"/>
  <c r="G363"/>
  <c r="H319"/>
  <c r="H318"/>
  <c r="G319"/>
  <c r="G318"/>
  <c r="H301"/>
  <c r="H300"/>
  <c r="G301"/>
  <c r="G300"/>
  <c r="H298"/>
  <c r="H297"/>
  <c r="H296"/>
  <c r="G298"/>
  <c r="G297"/>
  <c r="G296"/>
  <c r="H244"/>
  <c r="H243"/>
  <c r="G244"/>
  <c r="G243"/>
  <c r="H248"/>
  <c r="H247"/>
  <c r="G248"/>
  <c r="G247"/>
  <c r="H250"/>
  <c r="H249"/>
  <c r="H196"/>
  <c r="H195"/>
  <c r="H194"/>
  <c r="H193"/>
  <c r="H192"/>
  <c r="G196"/>
  <c r="G195"/>
  <c r="G194"/>
  <c r="G193"/>
  <c r="G192"/>
  <c r="H172"/>
  <c r="G172"/>
  <c r="H180"/>
  <c r="G180"/>
  <c r="H144"/>
  <c r="H143"/>
  <c r="H142"/>
  <c r="G144"/>
  <c r="G143"/>
  <c r="G142"/>
  <c r="H125"/>
  <c r="H124"/>
  <c r="G125"/>
  <c r="G124"/>
  <c r="I525" i="6"/>
  <c r="I524"/>
  <c r="I523"/>
  <c r="H525"/>
  <c r="H524"/>
  <c r="H523"/>
  <c r="H522"/>
  <c r="I482"/>
  <c r="I481"/>
  <c r="H482"/>
  <c r="H481"/>
  <c r="I441"/>
  <c r="H441"/>
  <c r="I423"/>
  <c r="H423"/>
  <c r="I420"/>
  <c r="I419"/>
  <c r="H420"/>
  <c r="H419"/>
  <c r="I355"/>
  <c r="I354"/>
  <c r="I353"/>
  <c r="H355"/>
  <c r="H354"/>
  <c r="H353"/>
  <c r="I315"/>
  <c r="H315"/>
  <c r="I306"/>
  <c r="H306"/>
  <c r="I302"/>
  <c r="I301"/>
  <c r="H302"/>
  <c r="H301"/>
  <c r="I144"/>
  <c r="I143"/>
  <c r="I142"/>
  <c r="I141"/>
  <c r="H144"/>
  <c r="H143"/>
  <c r="H142"/>
  <c r="H141"/>
  <c r="I129"/>
  <c r="H129"/>
  <c r="I198"/>
  <c r="I196"/>
  <c r="H196"/>
  <c r="I192"/>
  <c r="H192"/>
  <c r="D86" i="7"/>
  <c r="D85"/>
  <c r="D439"/>
  <c r="D317"/>
  <c r="H421" i="5"/>
  <c r="H420"/>
  <c r="H419"/>
  <c r="H418"/>
  <c r="G421"/>
  <c r="G420"/>
  <c r="G419"/>
  <c r="G418"/>
  <c r="F421"/>
  <c r="F420"/>
  <c r="F419"/>
  <c r="F418"/>
  <c r="D80" i="7"/>
  <c r="H94" i="5"/>
  <c r="G94"/>
  <c r="F94"/>
  <c r="F528"/>
  <c r="F527"/>
  <c r="F532"/>
  <c r="F531"/>
  <c r="H362"/>
  <c r="H361"/>
  <c r="H360"/>
  <c r="G362"/>
  <c r="G361"/>
  <c r="G360"/>
  <c r="I479" i="6"/>
  <c r="I478"/>
  <c r="H479"/>
  <c r="H478"/>
  <c r="D328" i="7"/>
  <c r="D329"/>
  <c r="D327" s="1"/>
  <c r="D326" s="1"/>
  <c r="D314" s="1"/>
  <c r="D309" s="1"/>
  <c r="F126" i="5"/>
  <c r="F125"/>
  <c r="F124"/>
  <c r="F365"/>
  <c r="F364"/>
  <c r="F363"/>
  <c r="F362"/>
  <c r="F361"/>
  <c r="F360"/>
  <c r="D332" i="7"/>
  <c r="D331"/>
  <c r="D330"/>
  <c r="D294"/>
  <c r="D293"/>
  <c r="F181" i="5"/>
  <c r="F180"/>
  <c r="D132" i="7"/>
  <c r="D131"/>
  <c r="F301" i="5"/>
  <c r="F300"/>
  <c r="D438" i="7"/>
  <c r="H150" i="5"/>
  <c r="G150"/>
  <c r="H151"/>
  <c r="G151"/>
  <c r="F150"/>
  <c r="H149"/>
  <c r="H148"/>
  <c r="H147"/>
  <c r="G149"/>
  <c r="F149"/>
  <c r="D430" i="7"/>
  <c r="D429"/>
  <c r="D428"/>
  <c r="D410"/>
  <c r="D409"/>
  <c r="H77" i="5"/>
  <c r="H76"/>
  <c r="H75"/>
  <c r="H74"/>
  <c r="H73"/>
  <c r="G77"/>
  <c r="G76"/>
  <c r="G75"/>
  <c r="G74"/>
  <c r="G73"/>
  <c r="F77"/>
  <c r="F76"/>
  <c r="F75"/>
  <c r="F74"/>
  <c r="F73"/>
  <c r="H60"/>
  <c r="H59"/>
  <c r="H58"/>
  <c r="H57"/>
  <c r="H56"/>
  <c r="G60"/>
  <c r="G59"/>
  <c r="G58"/>
  <c r="G57"/>
  <c r="G56"/>
  <c r="F60"/>
  <c r="F59"/>
  <c r="F58"/>
  <c r="F57"/>
  <c r="F56"/>
  <c r="B60"/>
  <c r="B59"/>
  <c r="B58"/>
  <c r="B57"/>
  <c r="H567"/>
  <c r="G567"/>
  <c r="H566"/>
  <c r="H565"/>
  <c r="G566"/>
  <c r="G565"/>
  <c r="H532"/>
  <c r="H531"/>
  <c r="G532"/>
  <c r="G531"/>
  <c r="C85" i="2"/>
  <c r="C160"/>
  <c r="C153"/>
  <c r="C122"/>
  <c r="C43"/>
  <c r="C42"/>
  <c r="G129" i="6"/>
  <c r="G525"/>
  <c r="G524"/>
  <c r="G523"/>
  <c r="G482"/>
  <c r="G481"/>
  <c r="G479"/>
  <c r="G478"/>
  <c r="G423"/>
  <c r="G355"/>
  <c r="G354"/>
  <c r="G353"/>
  <c r="G324"/>
  <c r="G323"/>
  <c r="G317"/>
  <c r="D50" i="7"/>
  <c r="G316" i="6"/>
  <c r="D49" i="7"/>
  <c r="D48"/>
  <c r="G302" i="6"/>
  <c r="G80"/>
  <c r="G79"/>
  <c r="G42"/>
  <c r="G41"/>
  <c r="G40"/>
  <c r="G39"/>
  <c r="G47"/>
  <c r="G46"/>
  <c r="G45"/>
  <c r="G44"/>
  <c r="A353"/>
  <c r="C353"/>
  <c r="D353"/>
  <c r="E353"/>
  <c r="A354"/>
  <c r="C354"/>
  <c r="D354"/>
  <c r="E354"/>
  <c r="A355"/>
  <c r="C355"/>
  <c r="D355"/>
  <c r="E355"/>
  <c r="A356"/>
  <c r="C356"/>
  <c r="D356"/>
  <c r="E356"/>
  <c r="F356"/>
  <c r="A357"/>
  <c r="C357"/>
  <c r="D357"/>
  <c r="E357"/>
  <c r="F357"/>
  <c r="B44"/>
  <c r="C44"/>
  <c r="D44"/>
  <c r="B45"/>
  <c r="C45"/>
  <c r="D45"/>
  <c r="E45"/>
  <c r="B46"/>
  <c r="C46"/>
  <c r="D46"/>
  <c r="E46"/>
  <c r="B47"/>
  <c r="C47"/>
  <c r="D47"/>
  <c r="E47"/>
  <c r="B48"/>
  <c r="C48"/>
  <c r="D48"/>
  <c r="E48"/>
  <c r="B40"/>
  <c r="C40"/>
  <c r="B41"/>
  <c r="C41"/>
  <c r="B42"/>
  <c r="C42"/>
  <c r="B43"/>
  <c r="C43"/>
  <c r="F43"/>
  <c r="D47" i="7"/>
  <c r="H564" i="5"/>
  <c r="G564"/>
  <c r="F564"/>
  <c r="A564"/>
  <c r="G312" i="6"/>
  <c r="D122" i="7"/>
  <c r="D121"/>
  <c r="D120"/>
  <c r="F298" i="5"/>
  <c r="F297"/>
  <c r="F296"/>
  <c r="G420" i="6"/>
  <c r="G419"/>
  <c r="H230" i="5"/>
  <c r="G230"/>
  <c r="I179" i="6"/>
  <c r="H179"/>
  <c r="H178"/>
  <c r="H177"/>
  <c r="D219" i="7"/>
  <c r="D218"/>
  <c r="F231" i="5"/>
  <c r="F230"/>
  <c r="G179" i="6"/>
  <c r="A179"/>
  <c r="A218" i="7"/>
  <c r="B179" i="6"/>
  <c r="C179"/>
  <c r="D179"/>
  <c r="E179"/>
  <c r="A180"/>
  <c r="A219" i="7"/>
  <c r="B180" i="6"/>
  <c r="C180"/>
  <c r="D180"/>
  <c r="E180"/>
  <c r="F180"/>
  <c r="H120" i="5"/>
  <c r="H119"/>
  <c r="H118"/>
  <c r="G120"/>
  <c r="G119"/>
  <c r="G118"/>
  <c r="F120"/>
  <c r="F119"/>
  <c r="F118"/>
  <c r="H123"/>
  <c r="H122"/>
  <c r="H121"/>
  <c r="H117"/>
  <c r="H116"/>
  <c r="G123"/>
  <c r="G122"/>
  <c r="G121"/>
  <c r="G117"/>
  <c r="G116"/>
  <c r="F123"/>
  <c r="F122"/>
  <c r="F121"/>
  <c r="F117"/>
  <c r="I74" i="6"/>
  <c r="I73"/>
  <c r="I72"/>
  <c r="I71"/>
  <c r="I77"/>
  <c r="I76"/>
  <c r="H77"/>
  <c r="H76"/>
  <c r="H74"/>
  <c r="H73"/>
  <c r="H72"/>
  <c r="H71"/>
  <c r="D150" i="7"/>
  <c r="D149"/>
  <c r="F319" i="5"/>
  <c r="F318"/>
  <c r="G441" i="6"/>
  <c r="D361" i="7"/>
  <c r="D360"/>
  <c r="D359"/>
  <c r="D358"/>
  <c r="G250" i="5"/>
  <c r="G249"/>
  <c r="F250"/>
  <c r="F249"/>
  <c r="F248"/>
  <c r="F247"/>
  <c r="H198" i="6"/>
  <c r="G196"/>
  <c r="G198"/>
  <c r="G191"/>
  <c r="G190"/>
  <c r="G189"/>
  <c r="D357" i="7"/>
  <c r="D356"/>
  <c r="D355"/>
  <c r="D354"/>
  <c r="D353"/>
  <c r="F244" i="5"/>
  <c r="F243"/>
  <c r="G192" i="6"/>
  <c r="D364" i="7"/>
  <c r="D363"/>
  <c r="D362"/>
  <c r="F196" i="5"/>
  <c r="F195"/>
  <c r="F194"/>
  <c r="F193"/>
  <c r="F192"/>
  <c r="G144" i="6"/>
  <c r="G143"/>
  <c r="G142"/>
  <c r="G141"/>
  <c r="D286" i="7"/>
  <c r="D285"/>
  <c r="F173" i="5"/>
  <c r="F172"/>
  <c r="G121" i="6"/>
  <c r="D325" i="7"/>
  <c r="D324"/>
  <c r="D323"/>
  <c r="D321"/>
  <c r="G74" i="6"/>
  <c r="G73"/>
  <c r="G72"/>
  <c r="G71"/>
  <c r="G77"/>
  <c r="G76"/>
  <c r="F145" i="5"/>
  <c r="F144"/>
  <c r="F143"/>
  <c r="F142"/>
  <c r="D434" i="7"/>
  <c r="D433"/>
  <c r="D432"/>
  <c r="D431"/>
  <c r="G99" i="6"/>
  <c r="G98"/>
  <c r="G97"/>
  <c r="C166" i="2"/>
  <c r="C165"/>
  <c r="C156"/>
  <c r="D100"/>
  <c r="E92"/>
  <c r="E90"/>
  <c r="C88"/>
  <c r="C106"/>
  <c r="C104"/>
  <c r="C102"/>
  <c r="C100"/>
  <c r="C90"/>
  <c r="C92"/>
  <c r="C94"/>
  <c r="F73" i="12"/>
  <c r="D138" i="7"/>
  <c r="D139"/>
  <c r="G307" i="5"/>
  <c r="H307"/>
  <c r="G308"/>
  <c r="H308"/>
  <c r="F307"/>
  <c r="F308"/>
  <c r="H429" i="6"/>
  <c r="I429"/>
  <c r="G429"/>
  <c r="I352"/>
  <c r="F415" i="7"/>
  <c r="F413"/>
  <c r="G376" i="5"/>
  <c r="G375"/>
  <c r="G374"/>
  <c r="G373"/>
  <c r="H376"/>
  <c r="H375"/>
  <c r="H374"/>
  <c r="H373"/>
  <c r="F376"/>
  <c r="F375"/>
  <c r="F374"/>
  <c r="F373"/>
  <c r="I493" i="6"/>
  <c r="I492"/>
  <c r="I491"/>
  <c r="I490"/>
  <c r="I489"/>
  <c r="D98" i="2"/>
  <c r="E98"/>
  <c r="C98"/>
  <c r="D245" i="7"/>
  <c r="G395" i="5"/>
  <c r="H395"/>
  <c r="F395"/>
  <c r="H499" i="6"/>
  <c r="I499"/>
  <c r="I498"/>
  <c r="G499"/>
  <c r="G498"/>
  <c r="G497"/>
  <c r="F380" i="5"/>
  <c r="F379"/>
  <c r="G233"/>
  <c r="H233"/>
  <c r="F233"/>
  <c r="F232"/>
  <c r="D221" i="7"/>
  <c r="D220"/>
  <c r="H181" i="6"/>
  <c r="I181"/>
  <c r="G181"/>
  <c r="D345" i="7"/>
  <c r="D344"/>
  <c r="G600" i="5"/>
  <c r="G599"/>
  <c r="H600"/>
  <c r="F600"/>
  <c r="F599"/>
  <c r="H365" i="6"/>
  <c r="I365"/>
  <c r="G365"/>
  <c r="G13" i="5"/>
  <c r="H13"/>
  <c r="H12"/>
  <c r="H11"/>
  <c r="H10"/>
  <c r="H9"/>
  <c r="G18"/>
  <c r="H18"/>
  <c r="G21"/>
  <c r="H21"/>
  <c r="H20"/>
  <c r="H19"/>
  <c r="G25"/>
  <c r="H25"/>
  <c r="G28"/>
  <c r="H28"/>
  <c r="G31"/>
  <c r="H31"/>
  <c r="G37"/>
  <c r="G36"/>
  <c r="H37"/>
  <c r="G39"/>
  <c r="G38"/>
  <c r="H39"/>
  <c r="G44"/>
  <c r="H44"/>
  <c r="H43"/>
  <c r="H42"/>
  <c r="H41"/>
  <c r="G48"/>
  <c r="H48"/>
  <c r="G49"/>
  <c r="H49"/>
  <c r="G51"/>
  <c r="H51"/>
  <c r="G55"/>
  <c r="H55"/>
  <c r="H54"/>
  <c r="G66"/>
  <c r="H66"/>
  <c r="G67"/>
  <c r="H67"/>
  <c r="H65"/>
  <c r="G72"/>
  <c r="H72"/>
  <c r="G83"/>
  <c r="H83"/>
  <c r="H82"/>
  <c r="G85"/>
  <c r="G84"/>
  <c r="H85"/>
  <c r="G89"/>
  <c r="H89"/>
  <c r="G93"/>
  <c r="H93"/>
  <c r="G99"/>
  <c r="H99"/>
  <c r="G102"/>
  <c r="H102"/>
  <c r="H101"/>
  <c r="H100"/>
  <c r="G105"/>
  <c r="H105"/>
  <c r="H104"/>
  <c r="H103"/>
  <c r="G108"/>
  <c r="G107"/>
  <c r="H108"/>
  <c r="H107"/>
  <c r="G113"/>
  <c r="H113"/>
  <c r="G115"/>
  <c r="H115"/>
  <c r="G130"/>
  <c r="H130"/>
  <c r="G131"/>
  <c r="G133"/>
  <c r="G132"/>
  <c r="H133"/>
  <c r="H132"/>
  <c r="G137"/>
  <c r="H137"/>
  <c r="G139"/>
  <c r="H139"/>
  <c r="H138"/>
  <c r="G141"/>
  <c r="H141"/>
  <c r="G158"/>
  <c r="H158"/>
  <c r="H157"/>
  <c r="G165"/>
  <c r="H165"/>
  <c r="H164"/>
  <c r="H163"/>
  <c r="H162"/>
  <c r="H161"/>
  <c r="G175"/>
  <c r="H175"/>
  <c r="G177"/>
  <c r="G176"/>
  <c r="H177"/>
  <c r="H176"/>
  <c r="G179"/>
  <c r="H179"/>
  <c r="G184"/>
  <c r="H184"/>
  <c r="G186"/>
  <c r="H186"/>
  <c r="H185"/>
  <c r="G188"/>
  <c r="H188"/>
  <c r="H187"/>
  <c r="G191"/>
  <c r="H191"/>
  <c r="G202"/>
  <c r="H202"/>
  <c r="G204"/>
  <c r="H204"/>
  <c r="H203"/>
  <c r="G207"/>
  <c r="H207"/>
  <c r="H206"/>
  <c r="G212"/>
  <c r="H212"/>
  <c r="H211"/>
  <c r="H210"/>
  <c r="H209"/>
  <c r="H208"/>
  <c r="G219"/>
  <c r="G218"/>
  <c r="H219"/>
  <c r="G225"/>
  <c r="H225"/>
  <c r="G226"/>
  <c r="H226"/>
  <c r="G239"/>
  <c r="H239"/>
  <c r="H238"/>
  <c r="H237"/>
  <c r="H236"/>
  <c r="G246"/>
  <c r="G245"/>
  <c r="H246"/>
  <c r="H245"/>
  <c r="H242"/>
  <c r="H241"/>
  <c r="H240"/>
  <c r="G257"/>
  <c r="G256"/>
  <c r="H257"/>
  <c r="H256"/>
  <c r="H255"/>
  <c r="G260"/>
  <c r="G259"/>
  <c r="H260"/>
  <c r="H259"/>
  <c r="G262"/>
  <c r="H262"/>
  <c r="H261"/>
  <c r="G264"/>
  <c r="H264"/>
  <c r="G269"/>
  <c r="G268"/>
  <c r="H269"/>
  <c r="H268"/>
  <c r="G271"/>
  <c r="H271"/>
  <c r="H270"/>
  <c r="G276"/>
  <c r="H276"/>
  <c r="G277"/>
  <c r="H277"/>
  <c r="G282"/>
  <c r="G281"/>
  <c r="H282"/>
  <c r="G288"/>
  <c r="H288"/>
  <c r="G291"/>
  <c r="H291"/>
  <c r="H290"/>
  <c r="G293"/>
  <c r="H293"/>
  <c r="G295"/>
  <c r="H295"/>
  <c r="G303"/>
  <c r="G302"/>
  <c r="H303"/>
  <c r="H302"/>
  <c r="G305"/>
  <c r="G304"/>
  <c r="H305"/>
  <c r="H304"/>
  <c r="G309"/>
  <c r="G306"/>
  <c r="H309"/>
  <c r="G311"/>
  <c r="G310"/>
  <c r="H311"/>
  <c r="G313"/>
  <c r="H313"/>
  <c r="G315"/>
  <c r="H315"/>
  <c r="G317"/>
  <c r="H317"/>
  <c r="G321"/>
  <c r="G320"/>
  <c r="H321"/>
  <c r="H320"/>
  <c r="G330"/>
  <c r="G333"/>
  <c r="H333"/>
  <c r="H332"/>
  <c r="H331"/>
  <c r="G336"/>
  <c r="G340"/>
  <c r="H340"/>
  <c r="H339"/>
  <c r="H338"/>
  <c r="H337"/>
  <c r="G345"/>
  <c r="H345"/>
  <c r="G346"/>
  <c r="H346"/>
  <c r="G351"/>
  <c r="G350"/>
  <c r="H351"/>
  <c r="G356"/>
  <c r="H356"/>
  <c r="G359"/>
  <c r="G358"/>
  <c r="H359"/>
  <c r="G370"/>
  <c r="G369"/>
  <c r="H370"/>
  <c r="G382"/>
  <c r="H382"/>
  <c r="H381"/>
  <c r="G384"/>
  <c r="H384"/>
  <c r="H383"/>
  <c r="G387"/>
  <c r="H387"/>
  <c r="G389"/>
  <c r="G388"/>
  <c r="H389"/>
  <c r="G396"/>
  <c r="H396"/>
  <c r="G401"/>
  <c r="H401"/>
  <c r="H399"/>
  <c r="G403"/>
  <c r="H403"/>
  <c r="G404"/>
  <c r="H404"/>
  <c r="G410"/>
  <c r="H410"/>
  <c r="G412"/>
  <c r="H412"/>
  <c r="G416"/>
  <c r="H416"/>
  <c r="G431"/>
  <c r="H431"/>
  <c r="G446"/>
  <c r="H446"/>
  <c r="G451"/>
  <c r="H451"/>
  <c r="G457"/>
  <c r="H457"/>
  <c r="G460"/>
  <c r="H460"/>
  <c r="G461"/>
  <c r="H461"/>
  <c r="G467"/>
  <c r="H467"/>
  <c r="G474"/>
  <c r="G473"/>
  <c r="H474"/>
  <c r="H473"/>
  <c r="G480"/>
  <c r="G479"/>
  <c r="G478"/>
  <c r="G477"/>
  <c r="G476"/>
  <c r="H480"/>
  <c r="G485"/>
  <c r="H485"/>
  <c r="G486"/>
  <c r="G484"/>
  <c r="H486"/>
  <c r="G489"/>
  <c r="H489"/>
  <c r="G490"/>
  <c r="H490"/>
  <c r="G493"/>
  <c r="H493"/>
  <c r="G494"/>
  <c r="H494"/>
  <c r="G496"/>
  <c r="H496"/>
  <c r="G497"/>
  <c r="H497"/>
  <c r="G502"/>
  <c r="G501"/>
  <c r="G500"/>
  <c r="G499"/>
  <c r="H502"/>
  <c r="H501"/>
  <c r="G506"/>
  <c r="G505"/>
  <c r="H506"/>
  <c r="H505"/>
  <c r="H504"/>
  <c r="G512"/>
  <c r="H512"/>
  <c r="H511"/>
  <c r="G516"/>
  <c r="G515"/>
  <c r="G514"/>
  <c r="H516"/>
  <c r="H515"/>
  <c r="G521"/>
  <c r="H521"/>
  <c r="G525"/>
  <c r="H525"/>
  <c r="H524"/>
  <c r="H523"/>
  <c r="G537"/>
  <c r="H537"/>
  <c r="H536"/>
  <c r="G541"/>
  <c r="H541"/>
  <c r="G544"/>
  <c r="H544"/>
  <c r="G548"/>
  <c r="H548"/>
  <c r="G557"/>
  <c r="H557"/>
  <c r="H556"/>
  <c r="G563"/>
  <c r="G562"/>
  <c r="H563"/>
  <c r="H562"/>
  <c r="H561"/>
  <c r="G580"/>
  <c r="G579"/>
  <c r="H580"/>
  <c r="G582"/>
  <c r="H582"/>
  <c r="G585"/>
  <c r="G584"/>
  <c r="H585"/>
  <c r="G591"/>
  <c r="G590"/>
  <c r="H591"/>
  <c r="G598"/>
  <c r="G597"/>
  <c r="H598"/>
  <c r="C7" i="2"/>
  <c r="C6"/>
  <c r="E7"/>
  <c r="E6"/>
  <c r="C12"/>
  <c r="C11"/>
  <c r="D12"/>
  <c r="D11"/>
  <c r="E12"/>
  <c r="E11"/>
  <c r="C19"/>
  <c r="D19"/>
  <c r="E19"/>
  <c r="C21"/>
  <c r="D21"/>
  <c r="E21"/>
  <c r="C23"/>
  <c r="D23"/>
  <c r="E23"/>
  <c r="C25"/>
  <c r="D25"/>
  <c r="E25"/>
  <c r="C27"/>
  <c r="D27"/>
  <c r="E27"/>
  <c r="C33"/>
  <c r="D33"/>
  <c r="E33"/>
  <c r="C36"/>
  <c r="D36"/>
  <c r="E36"/>
  <c r="C38"/>
  <c r="D38"/>
  <c r="E38"/>
  <c r="C40"/>
  <c r="D40"/>
  <c r="E40"/>
  <c r="D43"/>
  <c r="D42"/>
  <c r="D32"/>
  <c r="E43"/>
  <c r="E42"/>
  <c r="E32"/>
  <c r="C46"/>
  <c r="C45"/>
  <c r="D46"/>
  <c r="D45"/>
  <c r="E46"/>
  <c r="E45"/>
  <c r="C59"/>
  <c r="C58"/>
  <c r="C57"/>
  <c r="D59"/>
  <c r="D58"/>
  <c r="D57"/>
  <c r="E59"/>
  <c r="E58"/>
  <c r="E57"/>
  <c r="C78"/>
  <c r="C77"/>
  <c r="D78"/>
  <c r="D77"/>
  <c r="E78"/>
  <c r="E77"/>
  <c r="C83"/>
  <c r="C82"/>
  <c r="D83"/>
  <c r="D82"/>
  <c r="D81"/>
  <c r="E83"/>
  <c r="E82"/>
  <c r="E81"/>
  <c r="D109"/>
  <c r="D108"/>
  <c r="E109"/>
  <c r="E108"/>
  <c r="C118"/>
  <c r="D118"/>
  <c r="E118"/>
  <c r="C120"/>
  <c r="D120"/>
  <c r="E120"/>
  <c r="C128"/>
  <c r="D128"/>
  <c r="E128"/>
  <c r="D131"/>
  <c r="D130"/>
  <c r="E131"/>
  <c r="E130"/>
  <c r="D154"/>
  <c r="D153"/>
  <c r="E154"/>
  <c r="E153"/>
  <c r="C155"/>
  <c r="C154"/>
  <c r="C163"/>
  <c r="C162"/>
  <c r="D163"/>
  <c r="D162"/>
  <c r="E163"/>
  <c r="E162"/>
  <c r="C21" i="3"/>
  <c r="C20"/>
  <c r="C19"/>
  <c r="C18"/>
  <c r="C17"/>
  <c r="C16"/>
  <c r="D21"/>
  <c r="D20"/>
  <c r="D19"/>
  <c r="D18"/>
  <c r="E21"/>
  <c r="E20"/>
  <c r="E19"/>
  <c r="E18"/>
  <c r="C26"/>
  <c r="C25"/>
  <c r="C24"/>
  <c r="C23"/>
  <c r="D26"/>
  <c r="D25"/>
  <c r="D24"/>
  <c r="D23"/>
  <c r="E26"/>
  <c r="E25"/>
  <c r="E24"/>
  <c r="E23"/>
  <c r="F13" i="5"/>
  <c r="F18"/>
  <c r="F21"/>
  <c r="F25"/>
  <c r="F28"/>
  <c r="F31"/>
  <c r="F37"/>
  <c r="F39"/>
  <c r="F38"/>
  <c r="F44"/>
  <c r="F43"/>
  <c r="F42"/>
  <c r="F41"/>
  <c r="F40"/>
  <c r="F48"/>
  <c r="F49"/>
  <c r="F51"/>
  <c r="F55"/>
  <c r="F54"/>
  <c r="F66"/>
  <c r="F67"/>
  <c r="F72"/>
  <c r="F71"/>
  <c r="F70"/>
  <c r="F69"/>
  <c r="F68"/>
  <c r="F83"/>
  <c r="F82"/>
  <c r="F85"/>
  <c r="F84"/>
  <c r="F89"/>
  <c r="F93"/>
  <c r="F92"/>
  <c r="F91"/>
  <c r="F90"/>
  <c r="F99"/>
  <c r="F98"/>
  <c r="F97"/>
  <c r="F102"/>
  <c r="F101"/>
  <c r="F100"/>
  <c r="F105"/>
  <c r="F108"/>
  <c r="F113"/>
  <c r="F112"/>
  <c r="F115"/>
  <c r="F114"/>
  <c r="F111" s="1"/>
  <c r="F110" s="1"/>
  <c r="F109" s="1"/>
  <c r="F78" s="1"/>
  <c r="F130"/>
  <c r="F133"/>
  <c r="F137"/>
  <c r="F139"/>
  <c r="F138"/>
  <c r="F141"/>
  <c r="F151"/>
  <c r="F148"/>
  <c r="F147"/>
  <c r="F158"/>
  <c r="F165"/>
  <c r="F175"/>
  <c r="F174"/>
  <c r="F179"/>
  <c r="F184"/>
  <c r="F183"/>
  <c r="F188"/>
  <c r="F187"/>
  <c r="F202"/>
  <c r="F201"/>
  <c r="F204"/>
  <c r="F203"/>
  <c r="F207"/>
  <c r="F206"/>
  <c r="F205"/>
  <c r="F212"/>
  <c r="F211"/>
  <c r="F210"/>
  <c r="F209"/>
  <c r="F208"/>
  <c r="F219"/>
  <c r="F218"/>
  <c r="F225"/>
  <c r="F226"/>
  <c r="F239"/>
  <c r="F246"/>
  <c r="F257"/>
  <c r="F256"/>
  <c r="F255"/>
  <c r="F260"/>
  <c r="F259"/>
  <c r="F262"/>
  <c r="F261"/>
  <c r="F264"/>
  <c r="F267"/>
  <c r="F266"/>
  <c r="F269"/>
  <c r="F271"/>
  <c r="F277"/>
  <c r="F288"/>
  <c r="F287"/>
  <c r="F286"/>
  <c r="F291"/>
  <c r="F293"/>
  <c r="F292"/>
  <c r="F295"/>
  <c r="F303"/>
  <c r="F305"/>
  <c r="F309"/>
  <c r="F306"/>
  <c r="F311"/>
  <c r="F310"/>
  <c r="F313"/>
  <c r="F315"/>
  <c r="F314"/>
  <c r="F317"/>
  <c r="F316"/>
  <c r="F321"/>
  <c r="F330"/>
  <c r="F329"/>
  <c r="F328"/>
  <c r="F333"/>
  <c r="F336"/>
  <c r="F340"/>
  <c r="F339"/>
  <c r="F338"/>
  <c r="F337"/>
  <c r="F345"/>
  <c r="F346"/>
  <c r="F351"/>
  <c r="F356"/>
  <c r="F355"/>
  <c r="F359"/>
  <c r="F382"/>
  <c r="F381"/>
  <c r="F387"/>
  <c r="F386"/>
  <c r="F389"/>
  <c r="F396"/>
  <c r="F394"/>
  <c r="F401"/>
  <c r="F404"/>
  <c r="F410"/>
  <c r="F412"/>
  <c r="F413"/>
  <c r="F416"/>
  <c r="F431"/>
  <c r="F446"/>
  <c r="F451"/>
  <c r="F457"/>
  <c r="F456"/>
  <c r="F455"/>
  <c r="F460"/>
  <c r="F461"/>
  <c r="F467"/>
  <c r="F474"/>
  <c r="F480"/>
  <c r="F485"/>
  <c r="F486"/>
  <c r="F489"/>
  <c r="F490"/>
  <c r="F493"/>
  <c r="F494"/>
  <c r="F496"/>
  <c r="F497"/>
  <c r="F502"/>
  <c r="F506"/>
  <c r="F512"/>
  <c r="F511"/>
  <c r="F510"/>
  <c r="F509"/>
  <c r="F516"/>
  <c r="F521"/>
  <c r="F520"/>
  <c r="F519"/>
  <c r="F518"/>
  <c r="F525"/>
  <c r="F537"/>
  <c r="F536"/>
  <c r="F535"/>
  <c r="F534"/>
  <c r="F541"/>
  <c r="F540"/>
  <c r="F539"/>
  <c r="F544"/>
  <c r="F543"/>
  <c r="F542"/>
  <c r="F548"/>
  <c r="F547"/>
  <c r="F557"/>
  <c r="F563"/>
  <c r="F562"/>
  <c r="F580"/>
  <c r="F582"/>
  <c r="F585"/>
  <c r="F591"/>
  <c r="F590"/>
  <c r="F589"/>
  <c r="F598"/>
  <c r="F597"/>
  <c r="G13" i="6"/>
  <c r="H13"/>
  <c r="I13"/>
  <c r="G19"/>
  <c r="H19"/>
  <c r="I19"/>
  <c r="G21"/>
  <c r="H21"/>
  <c r="I21"/>
  <c r="G26"/>
  <c r="G25"/>
  <c r="H26"/>
  <c r="I26"/>
  <c r="G30"/>
  <c r="H30"/>
  <c r="I30"/>
  <c r="I29"/>
  <c r="I28"/>
  <c r="G33"/>
  <c r="H33"/>
  <c r="I33"/>
  <c r="G37"/>
  <c r="G36"/>
  <c r="G35"/>
  <c r="H37"/>
  <c r="I37"/>
  <c r="G53"/>
  <c r="H53"/>
  <c r="I53"/>
  <c r="I52"/>
  <c r="G56"/>
  <c r="H56"/>
  <c r="H55"/>
  <c r="I56"/>
  <c r="I55"/>
  <c r="G59"/>
  <c r="G58"/>
  <c r="H59"/>
  <c r="H58"/>
  <c r="I59"/>
  <c r="G62"/>
  <c r="G61"/>
  <c r="H62"/>
  <c r="I62"/>
  <c r="G67"/>
  <c r="H67"/>
  <c r="I67"/>
  <c r="G69"/>
  <c r="H69"/>
  <c r="I69"/>
  <c r="G84"/>
  <c r="H84"/>
  <c r="I84"/>
  <c r="G87"/>
  <c r="G83"/>
  <c r="H87"/>
  <c r="I87"/>
  <c r="G91"/>
  <c r="H91"/>
  <c r="I91"/>
  <c r="G93"/>
  <c r="H93"/>
  <c r="I93"/>
  <c r="I90"/>
  <c r="G95"/>
  <c r="H95"/>
  <c r="I95"/>
  <c r="G103"/>
  <c r="H103"/>
  <c r="I103"/>
  <c r="I102"/>
  <c r="I101"/>
  <c r="G112"/>
  <c r="G111"/>
  <c r="H112"/>
  <c r="I112"/>
  <c r="I111"/>
  <c r="G123"/>
  <c r="H123"/>
  <c r="I123"/>
  <c r="H125"/>
  <c r="I125"/>
  <c r="G127"/>
  <c r="H127"/>
  <c r="I127"/>
  <c r="G132"/>
  <c r="H132"/>
  <c r="I132"/>
  <c r="H134"/>
  <c r="I134"/>
  <c r="F186" i="5"/>
  <c r="G136" i="6"/>
  <c r="H136"/>
  <c r="I136"/>
  <c r="H139"/>
  <c r="I139"/>
  <c r="G150"/>
  <c r="H150"/>
  <c r="I150"/>
  <c r="G152"/>
  <c r="H152"/>
  <c r="I152"/>
  <c r="G155"/>
  <c r="H155"/>
  <c r="I155"/>
  <c r="I154"/>
  <c r="G160"/>
  <c r="H160"/>
  <c r="H159"/>
  <c r="I160"/>
  <c r="G167"/>
  <c r="H167"/>
  <c r="I167"/>
  <c r="G173"/>
  <c r="G172"/>
  <c r="G171"/>
  <c r="H173"/>
  <c r="H172"/>
  <c r="I173"/>
  <c r="G187"/>
  <c r="H187"/>
  <c r="I187"/>
  <c r="G194"/>
  <c r="H194"/>
  <c r="I194"/>
  <c r="H205"/>
  <c r="H204"/>
  <c r="H203"/>
  <c r="H202"/>
  <c r="I205"/>
  <c r="I204"/>
  <c r="I203"/>
  <c r="G211"/>
  <c r="H211"/>
  <c r="I211"/>
  <c r="G216"/>
  <c r="H216"/>
  <c r="I216"/>
  <c r="I215"/>
  <c r="G222"/>
  <c r="G221"/>
  <c r="G220"/>
  <c r="G219"/>
  <c r="G218"/>
  <c r="H222"/>
  <c r="I222"/>
  <c r="I221"/>
  <c r="G233"/>
  <c r="G232"/>
  <c r="H233"/>
  <c r="I233"/>
  <c r="I232"/>
  <c r="I231"/>
  <c r="I225"/>
  <c r="I224"/>
  <c r="G240"/>
  <c r="H240"/>
  <c r="I240"/>
  <c r="I239"/>
  <c r="G243"/>
  <c r="G242"/>
  <c r="H243"/>
  <c r="I243"/>
  <c r="I242"/>
  <c r="G247"/>
  <c r="G246"/>
  <c r="H247"/>
  <c r="I247"/>
  <c r="G250"/>
  <c r="H250"/>
  <c r="I250"/>
  <c r="G253"/>
  <c r="G252"/>
  <c r="H253"/>
  <c r="I253"/>
  <c r="G261"/>
  <c r="G260"/>
  <c r="H261"/>
  <c r="I261"/>
  <c r="G263"/>
  <c r="H263"/>
  <c r="I263"/>
  <c r="G267"/>
  <c r="G266"/>
  <c r="G265"/>
  <c r="H267"/>
  <c r="I267"/>
  <c r="I266"/>
  <c r="I265"/>
  <c r="G274"/>
  <c r="G273"/>
  <c r="G272"/>
  <c r="G271"/>
  <c r="G270"/>
  <c r="H274"/>
  <c r="I274"/>
  <c r="I273"/>
  <c r="G280"/>
  <c r="H280"/>
  <c r="I280"/>
  <c r="G284"/>
  <c r="G283"/>
  <c r="H284"/>
  <c r="I284"/>
  <c r="I283"/>
  <c r="G288"/>
  <c r="H288"/>
  <c r="I288"/>
  <c r="G291"/>
  <c r="H291"/>
  <c r="I291"/>
  <c r="G298"/>
  <c r="H298"/>
  <c r="I298"/>
  <c r="I297"/>
  <c r="I296"/>
  <c r="I295"/>
  <c r="I294"/>
  <c r="H312"/>
  <c r="I312"/>
  <c r="I311"/>
  <c r="H324"/>
  <c r="I324"/>
  <c r="I323"/>
  <c r="G332"/>
  <c r="G331"/>
  <c r="H332"/>
  <c r="H331"/>
  <c r="I332"/>
  <c r="I331"/>
  <c r="I330"/>
  <c r="G340"/>
  <c r="G339"/>
  <c r="H340"/>
  <c r="H339"/>
  <c r="H338"/>
  <c r="I340"/>
  <c r="I339"/>
  <c r="I338"/>
  <c r="G346"/>
  <c r="H346"/>
  <c r="H345"/>
  <c r="I346"/>
  <c r="H351"/>
  <c r="H350"/>
  <c r="H349"/>
  <c r="G363"/>
  <c r="H363"/>
  <c r="I363"/>
  <c r="G373"/>
  <c r="G372"/>
  <c r="H373"/>
  <c r="H372"/>
  <c r="I373"/>
  <c r="G380"/>
  <c r="H380"/>
  <c r="H379"/>
  <c r="I380"/>
  <c r="G383"/>
  <c r="H383"/>
  <c r="I383"/>
  <c r="G385"/>
  <c r="H385"/>
  <c r="I385"/>
  <c r="G387"/>
  <c r="H387"/>
  <c r="I387"/>
  <c r="G390"/>
  <c r="H391"/>
  <c r="E125" i="7"/>
  <c r="E124"/>
  <c r="H390" i="6"/>
  <c r="I391"/>
  <c r="F125" i="7"/>
  <c r="F124"/>
  <c r="F123"/>
  <c r="G392" i="6"/>
  <c r="H392"/>
  <c r="I392"/>
  <c r="G394"/>
  <c r="H394"/>
  <c r="I394"/>
  <c r="G399"/>
  <c r="G398"/>
  <c r="G397"/>
  <c r="G396"/>
  <c r="H399"/>
  <c r="I399"/>
  <c r="H404"/>
  <c r="I404"/>
  <c r="I403"/>
  <c r="G404"/>
  <c r="G403"/>
  <c r="G402"/>
  <c r="G401"/>
  <c r="G410"/>
  <c r="G409"/>
  <c r="H410"/>
  <c r="H409"/>
  <c r="I410"/>
  <c r="G413"/>
  <c r="H413"/>
  <c r="I413"/>
  <c r="G415"/>
  <c r="H415"/>
  <c r="I415"/>
  <c r="G417"/>
  <c r="H417"/>
  <c r="I417"/>
  <c r="G425"/>
  <c r="H425"/>
  <c r="I425"/>
  <c r="G427"/>
  <c r="H427"/>
  <c r="I427"/>
  <c r="G433"/>
  <c r="H433"/>
  <c r="I433"/>
  <c r="G435"/>
  <c r="H435"/>
  <c r="I435"/>
  <c r="G437"/>
  <c r="H437"/>
  <c r="I437"/>
  <c r="G439"/>
  <c r="H439"/>
  <c r="I439"/>
  <c r="G443"/>
  <c r="H443"/>
  <c r="I443"/>
  <c r="G452"/>
  <c r="G451"/>
  <c r="H452"/>
  <c r="H451"/>
  <c r="I452"/>
  <c r="G455"/>
  <c r="G454"/>
  <c r="H455"/>
  <c r="I455"/>
  <c r="G458"/>
  <c r="G457"/>
  <c r="H458"/>
  <c r="G463"/>
  <c r="G462"/>
  <c r="G461"/>
  <c r="G460"/>
  <c r="H463"/>
  <c r="I463"/>
  <c r="G468"/>
  <c r="G467"/>
  <c r="G466"/>
  <c r="G465"/>
  <c r="H468"/>
  <c r="I468"/>
  <c r="G473"/>
  <c r="G472"/>
  <c r="H473"/>
  <c r="I473"/>
  <c r="I472"/>
  <c r="G476"/>
  <c r="H476"/>
  <c r="I476"/>
  <c r="I475"/>
  <c r="H487"/>
  <c r="I487"/>
  <c r="G507"/>
  <c r="G503"/>
  <c r="H507"/>
  <c r="H503"/>
  <c r="I507"/>
  <c r="G514"/>
  <c r="G513"/>
  <c r="H514"/>
  <c r="I514"/>
  <c r="G516"/>
  <c r="H518"/>
  <c r="I518"/>
  <c r="F98" i="7"/>
  <c r="H413" i="5"/>
  <c r="G520" i="6"/>
  <c r="G519"/>
  <c r="H520"/>
  <c r="H519"/>
  <c r="I520"/>
  <c r="I519"/>
  <c r="G532"/>
  <c r="G531"/>
  <c r="G530"/>
  <c r="G529"/>
  <c r="H532"/>
  <c r="H531"/>
  <c r="I532"/>
  <c r="I531"/>
  <c r="I530"/>
  <c r="I529"/>
  <c r="I528"/>
  <c r="G538"/>
  <c r="G537"/>
  <c r="G536"/>
  <c r="G535"/>
  <c r="H538"/>
  <c r="H537"/>
  <c r="I538"/>
  <c r="I537"/>
  <c r="G542"/>
  <c r="G541"/>
  <c r="H542"/>
  <c r="I542"/>
  <c r="G545"/>
  <c r="G544"/>
  <c r="H545"/>
  <c r="I545"/>
  <c r="I544"/>
  <c r="H554"/>
  <c r="I554"/>
  <c r="G555"/>
  <c r="H555"/>
  <c r="I555"/>
  <c r="H557"/>
  <c r="I557"/>
  <c r="F384" i="5"/>
  <c r="F383"/>
  <c r="G560" i="6"/>
  <c r="H560"/>
  <c r="H559"/>
  <c r="I560"/>
  <c r="G562"/>
  <c r="H562"/>
  <c r="I562"/>
  <c r="H571"/>
  <c r="E13" i="7"/>
  <c r="E11"/>
  <c r="H569" i="6"/>
  <c r="I571"/>
  <c r="F13" i="7"/>
  <c r="F11"/>
  <c r="F10"/>
  <c r="F9"/>
  <c r="G572" i="6"/>
  <c r="H572"/>
  <c r="I572"/>
  <c r="G578"/>
  <c r="H579"/>
  <c r="E21" i="7"/>
  <c r="E20"/>
  <c r="E19"/>
  <c r="E18"/>
  <c r="H578" i="6"/>
  <c r="I579"/>
  <c r="F21" i="7"/>
  <c r="F20"/>
  <c r="F19"/>
  <c r="F18"/>
  <c r="F8" s="1"/>
  <c r="G587" i="6"/>
  <c r="G586"/>
  <c r="G585"/>
  <c r="G584"/>
  <c r="H587"/>
  <c r="I587"/>
  <c r="G592"/>
  <c r="G591"/>
  <c r="G590"/>
  <c r="G589"/>
  <c r="H592"/>
  <c r="I592"/>
  <c r="G598"/>
  <c r="G597"/>
  <c r="H598"/>
  <c r="I598"/>
  <c r="G601"/>
  <c r="G600"/>
  <c r="H601"/>
  <c r="I601"/>
  <c r="I600"/>
  <c r="G609"/>
  <c r="G608"/>
  <c r="G607"/>
  <c r="H609"/>
  <c r="H608"/>
  <c r="H607"/>
  <c r="H606"/>
  <c r="I609"/>
  <c r="I608"/>
  <c r="G614"/>
  <c r="G613"/>
  <c r="H614"/>
  <c r="I614"/>
  <c r="I613"/>
  <c r="I612"/>
  <c r="G620"/>
  <c r="H620"/>
  <c r="I620"/>
  <c r="G624"/>
  <c r="G623"/>
  <c r="G622"/>
  <c r="H624"/>
  <c r="H623"/>
  <c r="I624"/>
  <c r="I623"/>
  <c r="G629"/>
  <c r="G628"/>
  <c r="G627"/>
  <c r="G626"/>
  <c r="H629"/>
  <c r="H628"/>
  <c r="I629"/>
  <c r="H637"/>
  <c r="H636"/>
  <c r="I637"/>
  <c r="F250" i="7"/>
  <c r="F249"/>
  <c r="G642" i="6"/>
  <c r="H642"/>
  <c r="I642"/>
  <c r="G644"/>
  <c r="H644"/>
  <c r="I644"/>
  <c r="G647"/>
  <c r="G646"/>
  <c r="H647"/>
  <c r="I647"/>
  <c r="I646"/>
  <c r="G653"/>
  <c r="H653"/>
  <c r="H652"/>
  <c r="I653"/>
  <c r="E7" i="7"/>
  <c r="F7"/>
  <c r="D15"/>
  <c r="D29"/>
  <c r="D28"/>
  <c r="D32"/>
  <c r="D31"/>
  <c r="D30"/>
  <c r="D35"/>
  <c r="D36"/>
  <c r="D41"/>
  <c r="D40"/>
  <c r="D43"/>
  <c r="D46"/>
  <c r="D54"/>
  <c r="D57"/>
  <c r="D58"/>
  <c r="D56" s="1"/>
  <c r="D55" s="1"/>
  <c r="D61"/>
  <c r="D62"/>
  <c r="D60" s="1"/>
  <c r="D59" s="1"/>
  <c r="D65"/>
  <c r="D66"/>
  <c r="D68"/>
  <c r="D69"/>
  <c r="D67" s="1"/>
  <c r="D63" s="1"/>
  <c r="D72"/>
  <c r="D75"/>
  <c r="D79"/>
  <c r="D83"/>
  <c r="D82"/>
  <c r="D81"/>
  <c r="D95"/>
  <c r="D94"/>
  <c r="D97"/>
  <c r="D98"/>
  <c r="D96" s="1"/>
  <c r="D93" s="1"/>
  <c r="D92" s="1"/>
  <c r="D101"/>
  <c r="D100"/>
  <c r="D99"/>
  <c r="D105"/>
  <c r="D107"/>
  <c r="D106"/>
  <c r="D110"/>
  <c r="D109"/>
  <c r="D108"/>
  <c r="D113"/>
  <c r="D112"/>
  <c r="D115"/>
  <c r="D114"/>
  <c r="D117"/>
  <c r="D116"/>
  <c r="D119"/>
  <c r="D125"/>
  <c r="D124"/>
  <c r="D127"/>
  <c r="D126"/>
  <c r="D129"/>
  <c r="D128"/>
  <c r="D134"/>
  <c r="D136"/>
  <c r="D135"/>
  <c r="D140"/>
  <c r="D137"/>
  <c r="D142"/>
  <c r="D141"/>
  <c r="D144"/>
  <c r="D143"/>
  <c r="D146"/>
  <c r="D145"/>
  <c r="D148"/>
  <c r="D147"/>
  <c r="D152"/>
  <c r="D151"/>
  <c r="D161"/>
  <c r="D160"/>
  <c r="D159"/>
  <c r="D164"/>
  <c r="D163"/>
  <c r="D169"/>
  <c r="D168"/>
  <c r="D167"/>
  <c r="D175"/>
  <c r="D174"/>
  <c r="D180"/>
  <c r="D179"/>
  <c r="D182"/>
  <c r="D181"/>
  <c r="D178" s="1"/>
  <c r="D170" s="1"/>
  <c r="D184"/>
  <c r="D183"/>
  <c r="D188"/>
  <c r="D187"/>
  <c r="D186"/>
  <c r="D185"/>
  <c r="D193"/>
  <c r="D192"/>
  <c r="D191"/>
  <c r="D196"/>
  <c r="D195"/>
  <c r="D194"/>
  <c r="D199"/>
  <c r="D198"/>
  <c r="D197"/>
  <c r="D202"/>
  <c r="D201"/>
  <c r="D200"/>
  <c r="D190"/>
  <c r="D189"/>
  <c r="D208"/>
  <c r="D213"/>
  <c r="D214"/>
  <c r="D212"/>
  <c r="D211"/>
  <c r="D210"/>
  <c r="D209"/>
  <c r="D225"/>
  <c r="D224"/>
  <c r="D229"/>
  <c r="D228"/>
  <c r="D231"/>
  <c r="D230"/>
  <c r="D227" s="1"/>
  <c r="D216" s="1"/>
  <c r="D215" s="1"/>
  <c r="D234"/>
  <c r="D233"/>
  <c r="D232"/>
  <c r="D238"/>
  <c r="D240"/>
  <c r="D239"/>
  <c r="D246"/>
  <c r="D252"/>
  <c r="D251"/>
  <c r="D254"/>
  <c r="D253"/>
  <c r="D257"/>
  <c r="D256"/>
  <c r="D255"/>
  <c r="D262"/>
  <c r="D264"/>
  <c r="D265"/>
  <c r="D263" s="1"/>
  <c r="D270"/>
  <c r="D269"/>
  <c r="D272"/>
  <c r="D271"/>
  <c r="D277"/>
  <c r="D276"/>
  <c r="D279"/>
  <c r="D278"/>
  <c r="D288"/>
  <c r="D287"/>
  <c r="D292"/>
  <c r="D291"/>
  <c r="D297"/>
  <c r="D296"/>
  <c r="D299"/>
  <c r="D298"/>
  <c r="D301"/>
  <c r="D300"/>
  <c r="D308"/>
  <c r="D307"/>
  <c r="D306"/>
  <c r="D305"/>
  <c r="D313"/>
  <c r="D312"/>
  <c r="D311"/>
  <c r="D310"/>
  <c r="D318"/>
  <c r="D316"/>
  <c r="D322"/>
  <c r="D320"/>
  <c r="D319"/>
  <c r="D337"/>
  <c r="D343"/>
  <c r="D349"/>
  <c r="D350"/>
  <c r="D369"/>
  <c r="D368"/>
  <c r="D367"/>
  <c r="D366"/>
  <c r="D373"/>
  <c r="D378"/>
  <c r="D382"/>
  <c r="D381"/>
  <c r="D380"/>
  <c r="D379"/>
  <c r="D386"/>
  <c r="D387"/>
  <c r="D385"/>
  <c r="D389"/>
  <c r="D388"/>
  <c r="D384" s="1"/>
  <c r="D383" s="1"/>
  <c r="D393"/>
  <c r="D392"/>
  <c r="D391"/>
  <c r="D396"/>
  <c r="D395"/>
  <c r="D394"/>
  <c r="D390" s="1"/>
  <c r="D400"/>
  <c r="D399"/>
  <c r="D398"/>
  <c r="D403"/>
  <c r="D402"/>
  <c r="D401"/>
  <c r="D406"/>
  <c r="D405"/>
  <c r="D404"/>
  <c r="D412"/>
  <c r="D411"/>
  <c r="D414"/>
  <c r="D415"/>
  <c r="D413" s="1"/>
  <c r="D408" s="1"/>
  <c r="D407" s="1"/>
  <c r="D419"/>
  <c r="D418"/>
  <c r="D421"/>
  <c r="D420"/>
  <c r="D423"/>
  <c r="D422"/>
  <c r="D425"/>
  <c r="D424"/>
  <c r="D427"/>
  <c r="D426"/>
  <c r="D440"/>
  <c r="D437" s="1"/>
  <c r="D436" s="1"/>
  <c r="D435" s="1"/>
  <c r="G134" i="6"/>
  <c r="F131" i="5"/>
  <c r="F177"/>
  <c r="G636" i="6"/>
  <c r="F574" i="5"/>
  <c r="F573"/>
  <c r="F572"/>
  <c r="D250" i="7"/>
  <c r="G125" i="6"/>
  <c r="D290" i="7"/>
  <c r="D289"/>
  <c r="G205" i="6"/>
  <c r="G204"/>
  <c r="D207" i="7"/>
  <c r="F276" i="5"/>
  <c r="D166" i="7"/>
  <c r="D165"/>
  <c r="G493" i="6"/>
  <c r="G492"/>
  <c r="G491"/>
  <c r="G490"/>
  <c r="G489"/>
  <c r="H493"/>
  <c r="H492"/>
  <c r="H491"/>
  <c r="H490"/>
  <c r="H489"/>
  <c r="G351"/>
  <c r="G350"/>
  <c r="H330" i="5"/>
  <c r="G553" i="6"/>
  <c r="D173" i="7"/>
  <c r="D172"/>
  <c r="H336" i="5"/>
  <c r="I458" i="6"/>
  <c r="I457"/>
  <c r="G652"/>
  <c r="G651"/>
  <c r="G650"/>
  <c r="G649"/>
  <c r="F437" i="5"/>
  <c r="F436"/>
  <c r="G139" i="6"/>
  <c r="G138"/>
  <c r="H131" i="5"/>
  <c r="I390" i="6"/>
  <c r="F191" i="5"/>
  <c r="F190"/>
  <c r="F189"/>
  <c r="F282"/>
  <c r="D304" i="7"/>
  <c r="D303"/>
  <c r="D302"/>
  <c r="D21"/>
  <c r="D20"/>
  <c r="D19"/>
  <c r="D18"/>
  <c r="I25" i="6"/>
  <c r="I24"/>
  <c r="H530"/>
  <c r="I398"/>
  <c r="I397"/>
  <c r="I497"/>
  <c r="D17" i="3"/>
  <c r="D16"/>
  <c r="E17"/>
  <c r="E16"/>
  <c r="G267" i="5"/>
  <c r="I516" i="6"/>
  <c r="I513"/>
  <c r="H300"/>
  <c r="G528" i="5"/>
  <c r="G527"/>
  <c r="G526"/>
  <c r="G487" i="6"/>
  <c r="I553"/>
  <c r="I552"/>
  <c r="I569"/>
  <c r="I568"/>
  <c r="I567"/>
  <c r="I636"/>
  <c r="D338" i="7"/>
  <c r="H429" i="5"/>
  <c r="H437"/>
  <c r="H436"/>
  <c r="H435"/>
  <c r="H434"/>
  <c r="H380"/>
  <c r="H379"/>
  <c r="H378"/>
  <c r="H516" i="6"/>
  <c r="I351"/>
  <c r="I350"/>
  <c r="I349"/>
  <c r="G382"/>
  <c r="I118"/>
  <c r="H118"/>
  <c r="G315"/>
  <c r="G311"/>
  <c r="G606"/>
  <c r="G437" i="5"/>
  <c r="H267"/>
  <c r="I287" i="6"/>
  <c r="G287"/>
  <c r="G149"/>
  <c r="G522"/>
  <c r="I503"/>
  <c r="I502"/>
  <c r="F370" i="5"/>
  <c r="H287" i="6"/>
  <c r="I89"/>
  <c r="H568"/>
  <c r="F566" i="5"/>
  <c r="H574"/>
  <c r="I578" i="6"/>
  <c r="G557"/>
  <c r="G574" i="5"/>
  <c r="G429"/>
  <c r="G427"/>
  <c r="D177" i="7"/>
  <c r="D176"/>
  <c r="F567" i="5"/>
  <c r="I382" i="6"/>
  <c r="H462"/>
  <c r="G379"/>
  <c r="G378"/>
  <c r="I149"/>
  <c r="I586"/>
  <c r="I585"/>
  <c r="H475"/>
  <c r="G259"/>
  <c r="G258"/>
  <c r="G257"/>
  <c r="G256"/>
  <c r="G239"/>
  <c r="I131"/>
  <c r="I83"/>
  <c r="H66"/>
  <c r="H29"/>
  <c r="G18"/>
  <c r="G17"/>
  <c r="G16"/>
  <c r="H586"/>
  <c r="G82"/>
  <c r="H18"/>
  <c r="H90"/>
  <c r="H89"/>
  <c r="H111"/>
  <c r="H110"/>
  <c r="H109"/>
  <c r="I597"/>
  <c r="I379"/>
  <c r="G362"/>
  <c r="G361"/>
  <c r="I345"/>
  <c r="I344"/>
  <c r="H260"/>
  <c r="I652"/>
  <c r="I651"/>
  <c r="H646"/>
  <c r="I536"/>
  <c r="H102"/>
  <c r="H101"/>
  <c r="H36"/>
  <c r="H35"/>
  <c r="G389"/>
  <c r="H249"/>
  <c r="I246"/>
  <c r="G215"/>
  <c r="G214"/>
  <c r="I66"/>
  <c r="I65"/>
  <c r="H382"/>
  <c r="G66"/>
  <c r="G512"/>
  <c r="G511"/>
  <c r="G510"/>
  <c r="H619"/>
  <c r="H613"/>
  <c r="H600"/>
  <c r="H502"/>
  <c r="I454"/>
  <c r="G412"/>
  <c r="H398"/>
  <c r="H283"/>
  <c r="I279"/>
  <c r="G279"/>
  <c r="G278"/>
  <c r="G277"/>
  <c r="G276"/>
  <c r="H242"/>
  <c r="H210"/>
  <c r="H149"/>
  <c r="I138"/>
  <c r="H389"/>
  <c r="I559"/>
  <c r="H498"/>
  <c r="G641"/>
  <c r="G640"/>
  <c r="G639"/>
  <c r="G638"/>
  <c r="H651"/>
  <c r="H650"/>
  <c r="G552"/>
  <c r="G635"/>
  <c r="G634"/>
  <c r="G633"/>
  <c r="G632"/>
  <c r="G631"/>
  <c r="H131"/>
  <c r="G114" i="5"/>
  <c r="H224"/>
  <c r="H223"/>
  <c r="H222"/>
  <c r="G409"/>
  <c r="H585" i="6"/>
  <c r="G360"/>
  <c r="G359"/>
  <c r="G358"/>
  <c r="G310"/>
  <c r="G309"/>
  <c r="G308"/>
  <c r="G65"/>
  <c r="G64"/>
  <c r="H612"/>
  <c r="G357" i="5"/>
  <c r="H611" i="6"/>
  <c r="H649"/>
  <c r="D42" i="7"/>
  <c r="I462" i="6"/>
  <c r="I461"/>
  <c r="I460"/>
  <c r="H344"/>
  <c r="G345"/>
  <c r="G344"/>
  <c r="H154"/>
  <c r="G55"/>
  <c r="H52"/>
  <c r="I12"/>
  <c r="G12"/>
  <c r="G11"/>
  <c r="G10"/>
  <c r="G332" i="5"/>
  <c r="I522" i="6"/>
  <c r="H403"/>
  <c r="H544"/>
  <c r="I541"/>
  <c r="I486"/>
  <c r="I485"/>
  <c r="F312" i="5"/>
  <c r="G475" i="6"/>
  <c r="G471"/>
  <c r="G470"/>
  <c r="H454"/>
  <c r="I451"/>
  <c r="I372"/>
  <c r="I371"/>
  <c r="G371"/>
  <c r="H273"/>
  <c r="I249"/>
  <c r="G249"/>
  <c r="G245"/>
  <c r="G231"/>
  <c r="G225"/>
  <c r="G224"/>
  <c r="I210"/>
  <c r="I186"/>
  <c r="G159"/>
  <c r="G158"/>
  <c r="G186"/>
  <c r="G185"/>
  <c r="H166"/>
  <c r="H541"/>
  <c r="H486"/>
  <c r="D372" i="7"/>
  <c r="D371"/>
  <c r="D370"/>
  <c r="D365"/>
  <c r="H529" i="6"/>
  <c r="H201"/>
  <c r="G377"/>
  <c r="G376"/>
  <c r="G492" i="5"/>
  <c r="G344"/>
  <c r="G343"/>
  <c r="E123" i="7"/>
  <c r="E316"/>
  <c r="E315"/>
  <c r="F320"/>
  <c r="F319"/>
  <c r="G540" i="6"/>
  <c r="I402"/>
  <c r="H330"/>
  <c r="H329"/>
  <c r="D336" i="7"/>
  <c r="D335"/>
  <c r="D334"/>
  <c r="D333"/>
  <c r="G170" i="6"/>
  <c r="H232"/>
  <c r="I220"/>
  <c r="H221"/>
  <c r="H220"/>
  <c r="H158"/>
  <c r="H297"/>
  <c r="H246"/>
  <c r="H215"/>
  <c r="I185"/>
  <c r="I176"/>
  <c r="G154"/>
  <c r="H138"/>
  <c r="H61"/>
  <c r="G52"/>
  <c r="G51"/>
  <c r="G50"/>
  <c r="G24"/>
  <c r="G23"/>
  <c r="E137" i="7"/>
  <c r="F217"/>
  <c r="H252" i="6"/>
  <c r="F268" i="7"/>
  <c r="F267"/>
  <c r="F266"/>
  <c r="F282"/>
  <c r="E10"/>
  <c r="E9"/>
  <c r="E78"/>
  <c r="E77"/>
  <c r="E268"/>
  <c r="E267"/>
  <c r="E266"/>
  <c r="F64"/>
  <c r="F111"/>
  <c r="F263"/>
  <c r="F275"/>
  <c r="F274"/>
  <c r="F273"/>
  <c r="F295"/>
  <c r="F316"/>
  <c r="F315"/>
  <c r="F353"/>
  <c r="F352"/>
  <c r="F351"/>
  <c r="E56"/>
  <c r="E55"/>
  <c r="E60"/>
  <c r="E59"/>
  <c r="E67"/>
  <c r="E244"/>
  <c r="E243"/>
  <c r="E242"/>
  <c r="F56"/>
  <c r="F55"/>
  <c r="F60"/>
  <c r="F59"/>
  <c r="F137"/>
  <c r="F336"/>
  <c r="F335"/>
  <c r="F334"/>
  <c r="F333"/>
  <c r="F348"/>
  <c r="F347"/>
  <c r="F346"/>
  <c r="F130"/>
  <c r="G513" i="5"/>
  <c r="G335"/>
  <c r="G334"/>
  <c r="H50"/>
  <c r="G232"/>
  <c r="G459"/>
  <c r="G458"/>
  <c r="I148" i="6"/>
  <c r="I147"/>
  <c r="D34" i="7"/>
  <c r="D33"/>
  <c r="E417"/>
  <c r="E416"/>
  <c r="F103"/>
  <c r="F102" s="1"/>
  <c r="F162"/>
  <c r="E275"/>
  <c r="E274"/>
  <c r="E273"/>
  <c r="E320"/>
  <c r="E319"/>
  <c r="E341"/>
  <c r="E340"/>
  <c r="E413"/>
  <c r="E408"/>
  <c r="E407"/>
  <c r="F34"/>
  <c r="F33"/>
  <c r="F78"/>
  <c r="F77"/>
  <c r="F212"/>
  <c r="F211"/>
  <c r="F210"/>
  <c r="F209"/>
  <c r="F227"/>
  <c r="F236"/>
  <c r="F235"/>
  <c r="F244"/>
  <c r="F243"/>
  <c r="F242"/>
  <c r="F248"/>
  <c r="F247"/>
  <c r="F437"/>
  <c r="F436"/>
  <c r="F435"/>
  <c r="D27"/>
  <c r="D26"/>
  <c r="E64"/>
  <c r="E353"/>
  <c r="E352"/>
  <c r="E351"/>
  <c r="F178"/>
  <c r="F190"/>
  <c r="F189"/>
  <c r="F341"/>
  <c r="F340"/>
  <c r="E390"/>
  <c r="F48"/>
  <c r="F67"/>
  <c r="F63" s="1"/>
  <c r="F51" s="1"/>
  <c r="F206"/>
  <c r="F205"/>
  <c r="F204"/>
  <c r="F203"/>
  <c r="F327"/>
  <c r="F326"/>
  <c r="F385"/>
  <c r="F384"/>
  <c r="F383"/>
  <c r="F53" i="5"/>
  <c r="F52"/>
  <c r="F178"/>
  <c r="F17"/>
  <c r="G589"/>
  <c r="G536"/>
  <c r="G524"/>
  <c r="G523"/>
  <c r="G450"/>
  <c r="G415"/>
  <c r="G414"/>
  <c r="G294"/>
  <c r="G290"/>
  <c r="G270"/>
  <c r="G263"/>
  <c r="H218"/>
  <c r="H217"/>
  <c r="H201"/>
  <c r="H200"/>
  <c r="H156"/>
  <c r="H155"/>
  <c r="H154"/>
  <c r="H153"/>
  <c r="H152"/>
  <c r="G129"/>
  <c r="G128"/>
  <c r="G112"/>
  <c r="G111"/>
  <c r="G106"/>
  <c r="G98"/>
  <c r="G88"/>
  <c r="G87"/>
  <c r="G82"/>
  <c r="G30"/>
  <c r="G29"/>
  <c r="G24"/>
  <c r="H484"/>
  <c r="H483"/>
  <c r="H140"/>
  <c r="G27"/>
  <c r="G26"/>
  <c r="G581"/>
  <c r="G445"/>
  <c r="G511"/>
  <c r="C61" i="2"/>
  <c r="C18"/>
  <c r="C87"/>
  <c r="D18"/>
  <c r="D17"/>
  <c r="D87"/>
  <c r="E35"/>
  <c r="D35"/>
  <c r="C17"/>
  <c r="E18"/>
  <c r="E17"/>
  <c r="E87"/>
  <c r="C35"/>
  <c r="C32"/>
  <c r="C52"/>
  <c r="C51"/>
  <c r="H540" i="6"/>
  <c r="H528"/>
  <c r="H348"/>
  <c r="H51"/>
  <c r="H50"/>
  <c r="I219"/>
  <c r="I218"/>
  <c r="H231"/>
  <c r="H53" i="5"/>
  <c r="H205"/>
  <c r="G535"/>
  <c r="G588"/>
  <c r="G534" i="6"/>
  <c r="H328"/>
  <c r="H327"/>
  <c r="G118"/>
  <c r="G81" i="2"/>
  <c r="D80"/>
  <c r="C5"/>
  <c r="D5"/>
  <c r="H81"/>
  <c r="E80"/>
  <c r="E5"/>
  <c r="H214" i="6"/>
  <c r="G343"/>
  <c r="H108"/>
  <c r="H107"/>
  <c r="D249" i="7"/>
  <c r="D248"/>
  <c r="D247"/>
  <c r="D315"/>
  <c r="D74"/>
  <c r="D73"/>
  <c r="D14"/>
  <c r="I238" i="6"/>
  <c r="H239"/>
  <c r="H171"/>
  <c r="I166"/>
  <c r="I165"/>
  <c r="I164"/>
  <c r="F332" i="5"/>
  <c r="F331"/>
  <c r="F88"/>
  <c r="F87"/>
  <c r="F86"/>
  <c r="F36"/>
  <c r="G556"/>
  <c r="G138"/>
  <c r="G543"/>
  <c r="G104"/>
  <c r="G238" i="6"/>
  <c r="G237"/>
  <c r="G236"/>
  <c r="G235"/>
  <c r="H402"/>
  <c r="H401"/>
  <c r="H371"/>
  <c r="H370"/>
  <c r="H369"/>
  <c r="D133" i="7"/>
  <c r="D130" s="1"/>
  <c r="D102" s="1"/>
  <c r="D118"/>
  <c r="D53"/>
  <c r="D52"/>
  <c r="I409" i="6"/>
  <c r="H362"/>
  <c r="H323"/>
  <c r="I61"/>
  <c r="H12"/>
  <c r="H11"/>
  <c r="H10"/>
  <c r="F238" i="5"/>
  <c r="F237"/>
  <c r="F236"/>
  <c r="F132"/>
  <c r="F107"/>
  <c r="G520"/>
  <c r="G495"/>
  <c r="G381"/>
  <c r="G355"/>
  <c r="G314"/>
  <c r="G292"/>
  <c r="G71"/>
  <c r="G43"/>
  <c r="D206" i="7"/>
  <c r="D205"/>
  <c r="D204"/>
  <c r="D203"/>
  <c r="G297" i="6"/>
  <c r="G296"/>
  <c r="G295"/>
  <c r="I58"/>
  <c r="E168" i="2"/>
  <c r="E11" i="3"/>
  <c r="E10"/>
  <c r="E9"/>
  <c r="E8"/>
  <c r="D168" i="2"/>
  <c r="D11" i="3"/>
  <c r="D10"/>
  <c r="D9"/>
  <c r="D8"/>
  <c r="H213" i="6"/>
  <c r="H361"/>
  <c r="F35" i="5"/>
  <c r="I163" i="6"/>
  <c r="H368"/>
  <c r="F34" i="5"/>
  <c r="F33"/>
  <c r="D348" i="7"/>
  <c r="D347"/>
  <c r="D346"/>
  <c r="D282"/>
  <c r="G354" i="5"/>
  <c r="G399"/>
  <c r="F596"/>
  <c r="F595"/>
  <c r="F594"/>
  <c r="F157"/>
  <c r="G449"/>
  <c r="G448"/>
  <c r="F581"/>
  <c r="F450"/>
  <c r="F449"/>
  <c r="F448"/>
  <c r="F447"/>
  <c r="F290"/>
  <c r="H597"/>
  <c r="G540"/>
  <c r="G472"/>
  <c r="G402"/>
  <c r="G349"/>
  <c r="G280"/>
  <c r="H98"/>
  <c r="H97"/>
  <c r="G447"/>
  <c r="H160"/>
  <c r="C7" i="12"/>
  <c r="C6"/>
  <c r="F81" i="2"/>
  <c r="C80"/>
  <c r="C168"/>
  <c r="C11" i="3"/>
  <c r="C10"/>
  <c r="C9"/>
  <c r="C8"/>
  <c r="F216" i="7"/>
  <c r="F215"/>
  <c r="H129" i="5"/>
  <c r="H128"/>
  <c r="H127"/>
  <c r="H329"/>
  <c r="F185"/>
  <c r="F584"/>
  <c r="F583"/>
  <c r="F524"/>
  <c r="F495"/>
  <c r="F430"/>
  <c r="F409"/>
  <c r="F344"/>
  <c r="F335"/>
  <c r="F320"/>
  <c r="F294"/>
  <c r="F268"/>
  <c r="F12"/>
  <c r="F11"/>
  <c r="F10"/>
  <c r="F9"/>
  <c r="H590"/>
  <c r="H584"/>
  <c r="H579"/>
  <c r="H500"/>
  <c r="H456"/>
  <c r="H455"/>
  <c r="H450"/>
  <c r="H445"/>
  <c r="H444"/>
  <c r="H415"/>
  <c r="H414"/>
  <c r="H394"/>
  <c r="G368"/>
  <c r="G367"/>
  <c r="H358"/>
  <c r="G339"/>
  <c r="H306"/>
  <c r="H292"/>
  <c r="H281"/>
  <c r="H275"/>
  <c r="G261"/>
  <c r="G185"/>
  <c r="G183"/>
  <c r="G178"/>
  <c r="G174"/>
  <c r="G164"/>
  <c r="G157"/>
  <c r="G140"/>
  <c r="H112"/>
  <c r="H92"/>
  <c r="H88"/>
  <c r="H84"/>
  <c r="H81"/>
  <c r="H47"/>
  <c r="H38"/>
  <c r="H36"/>
  <c r="H599"/>
  <c r="F466"/>
  <c r="F358"/>
  <c r="F357"/>
  <c r="F515"/>
  <c r="F514"/>
  <c r="F513"/>
  <c r="G289"/>
  <c r="H64"/>
  <c r="H63"/>
  <c r="H62"/>
  <c r="F30"/>
  <c r="F29"/>
  <c r="F24"/>
  <c r="H136"/>
  <c r="H135"/>
  <c r="H134"/>
  <c r="F411"/>
  <c r="H560"/>
  <c r="H472"/>
  <c r="H274"/>
  <c r="H273"/>
  <c r="H272"/>
  <c r="F50"/>
  <c r="H547"/>
  <c r="H546"/>
  <c r="H545"/>
  <c r="H520"/>
  <c r="H519"/>
  <c r="H518"/>
  <c r="H495"/>
  <c r="H492"/>
  <c r="H488"/>
  <c r="H487"/>
  <c r="H479"/>
  <c r="H466"/>
  <c r="H459"/>
  <c r="H430"/>
  <c r="H402"/>
  <c r="G386"/>
  <c r="H355"/>
  <c r="H344"/>
  <c r="G329"/>
  <c r="H316"/>
  <c r="H312"/>
  <c r="H310"/>
  <c r="H287"/>
  <c r="H286"/>
  <c r="H280"/>
  <c r="H279"/>
  <c r="H278"/>
  <c r="H263"/>
  <c r="G255"/>
  <c r="G238"/>
  <c r="G224"/>
  <c r="G211"/>
  <c r="G206"/>
  <c r="G203"/>
  <c r="G201"/>
  <c r="G200" s="1"/>
  <c r="G199" s="1"/>
  <c r="G198" s="1"/>
  <c r="G197" s="1"/>
  <c r="G159" s="1"/>
  <c r="G6" s="1"/>
  <c r="H17"/>
  <c r="H232"/>
  <c r="H229"/>
  <c r="F146"/>
  <c r="F417"/>
  <c r="F465"/>
  <c r="F464"/>
  <c r="H543"/>
  <c r="G444"/>
  <c r="G70"/>
  <c r="G69"/>
  <c r="H417"/>
  <c r="G81"/>
  <c r="G190"/>
  <c r="G189"/>
  <c r="H314"/>
  <c r="H350"/>
  <c r="G573"/>
  <c r="G572"/>
  <c r="G571"/>
  <c r="G570"/>
  <c r="G569"/>
  <c r="F565"/>
  <c r="H266"/>
  <c r="H335"/>
  <c r="F415"/>
  <c r="F479"/>
  <c r="F350"/>
  <c r="F304"/>
  <c r="F263"/>
  <c r="G136"/>
  <c r="G54"/>
  <c r="G50"/>
  <c r="G47"/>
  <c r="F488"/>
  <c r="F393"/>
  <c r="F47"/>
  <c r="F46"/>
  <c r="F45"/>
  <c r="F32" s="1"/>
  <c r="F8" s="1"/>
  <c r="F378"/>
  <c r="G443"/>
  <c r="G42"/>
  <c r="G110" i="6"/>
  <c r="G23" i="5"/>
  <c r="G22"/>
  <c r="G127"/>
  <c r="F16"/>
  <c r="G169"/>
  <c r="I401" i="6"/>
  <c r="G157"/>
  <c r="G370"/>
  <c r="H148"/>
  <c r="H584"/>
  <c r="H618"/>
  <c r="I650"/>
  <c r="H259"/>
  <c r="H17"/>
  <c r="I117"/>
  <c r="H635"/>
  <c r="H627"/>
  <c r="H622"/>
  <c r="I619"/>
  <c r="I611"/>
  <c r="H467"/>
  <c r="I322"/>
  <c r="I300"/>
  <c r="H528" i="5"/>
  <c r="H527"/>
  <c r="H526"/>
  <c r="H522"/>
  <c r="G569" i="6"/>
  <c r="G568"/>
  <c r="G567"/>
  <c r="D13" i="7"/>
  <c r="F429" i="5"/>
  <c r="F546"/>
  <c r="G587"/>
  <c r="G586"/>
  <c r="I64" i="6"/>
  <c r="H157"/>
  <c r="G217" i="5"/>
  <c r="H170" i="6"/>
  <c r="H52" i="5"/>
  <c r="H491"/>
  <c r="H46"/>
  <c r="I310" i="6"/>
  <c r="I209"/>
  <c r="I208"/>
  <c r="I540"/>
  <c r="G331" i="5"/>
  <c r="H311" i="6"/>
  <c r="H343"/>
  <c r="H605"/>
  <c r="I622"/>
  <c r="I596"/>
  <c r="H65"/>
  <c r="H64"/>
  <c r="I82"/>
  <c r="I584"/>
  <c r="H461"/>
  <c r="H573" i="5"/>
  <c r="H567" i="6"/>
  <c r="H513"/>
  <c r="I635"/>
  <c r="I512"/>
  <c r="G266" i="5"/>
  <c r="G349" i="6"/>
  <c r="F275" i="5"/>
  <c r="G203" i="6"/>
  <c r="F176" i="5"/>
  <c r="F169"/>
  <c r="G131" i="6"/>
  <c r="D417" i="7"/>
  <c r="D416"/>
  <c r="D377"/>
  <c r="D376"/>
  <c r="D375"/>
  <c r="D374"/>
  <c r="D104"/>
  <c r="D103"/>
  <c r="H641" i="6"/>
  <c r="I641"/>
  <c r="G612"/>
  <c r="I607"/>
  <c r="G596"/>
  <c r="G595"/>
  <c r="G594"/>
  <c r="H591"/>
  <c r="E173" i="7"/>
  <c r="E172"/>
  <c r="E171"/>
  <c r="H553" i="6"/>
  <c r="G380" i="5"/>
  <c r="G379"/>
  <c r="H536" i="6"/>
  <c r="G528"/>
  <c r="H472"/>
  <c r="I467"/>
  <c r="H457"/>
  <c r="I422"/>
  <c r="G422"/>
  <c r="H422"/>
  <c r="H412"/>
  <c r="I412"/>
  <c r="H337"/>
  <c r="G483" i="5"/>
  <c r="G322" i="6"/>
  <c r="G321"/>
  <c r="G320"/>
  <c r="G319"/>
  <c r="I408"/>
  <c r="I278"/>
  <c r="H28"/>
  <c r="I577"/>
  <c r="I551"/>
  <c r="I389"/>
  <c r="I628"/>
  <c r="G619"/>
  <c r="G618"/>
  <c r="G617"/>
  <c r="G616"/>
  <c r="H597"/>
  <c r="I591"/>
  <c r="H577"/>
  <c r="G559"/>
  <c r="F173" i="7"/>
  <c r="F172"/>
  <c r="F171"/>
  <c r="F170"/>
  <c r="E98"/>
  <c r="G413" i="5"/>
  <c r="G411"/>
  <c r="H279" i="6"/>
  <c r="I260"/>
  <c r="G210"/>
  <c r="I191"/>
  <c r="H186"/>
  <c r="I172"/>
  <c r="G102"/>
  <c r="G90"/>
  <c r="H83"/>
  <c r="G29"/>
  <c r="G28"/>
  <c r="I18"/>
  <c r="H411" i="5"/>
  <c r="G577" i="6"/>
  <c r="G576"/>
  <c r="I252"/>
  <c r="H191"/>
  <c r="F81" i="5"/>
  <c r="G312"/>
  <c r="G178" i="6"/>
  <c r="I178"/>
  <c r="D90" i="7"/>
  <c r="D89"/>
  <c r="D84"/>
  <c r="G306" i="6"/>
  <c r="G301"/>
  <c r="G300"/>
  <c r="G294"/>
  <c r="E190" i="7"/>
  <c r="E189"/>
  <c r="E295"/>
  <c r="E281"/>
  <c r="E280"/>
  <c r="H559" i="5"/>
  <c r="H558"/>
  <c r="F571"/>
  <c r="G348"/>
  <c r="G519"/>
  <c r="G213" i="6"/>
  <c r="D295" i="7"/>
  <c r="D281" s="1"/>
  <c r="D280" s="1"/>
  <c r="D275"/>
  <c r="D274"/>
  <c r="D273"/>
  <c r="G491" i="5"/>
  <c r="H146"/>
  <c r="H45"/>
  <c r="I23" i="6"/>
  <c r="F435" i="5"/>
  <c r="G534"/>
  <c r="H219" i="6"/>
  <c r="G583" i="5"/>
  <c r="H165" i="6"/>
  <c r="H164"/>
  <c r="F538" i="5"/>
  <c r="F579"/>
  <c r="H294"/>
  <c r="H289"/>
  <c r="F116"/>
  <c r="E39" i="7"/>
  <c r="E103"/>
  <c r="G156" i="5"/>
  <c r="G155"/>
  <c r="G163"/>
  <c r="H583"/>
  <c r="H589"/>
  <c r="F523"/>
  <c r="F289"/>
  <c r="H328"/>
  <c r="G366"/>
  <c r="H91"/>
  <c r="F258"/>
  <c r="F349"/>
  <c r="F478"/>
  <c r="H349"/>
  <c r="H348"/>
  <c r="H347"/>
  <c r="H228"/>
  <c r="H16"/>
  <c r="H15"/>
  <c r="G242"/>
  <c r="G385"/>
  <c r="H510"/>
  <c r="H535"/>
  <c r="H471"/>
  <c r="F487"/>
  <c r="G46"/>
  <c r="G53"/>
  <c r="H542"/>
  <c r="G210"/>
  <c r="G223"/>
  <c r="G328"/>
  <c r="H343"/>
  <c r="H342"/>
  <c r="H354"/>
  <c r="H465"/>
  <c r="H478"/>
  <c r="I177" i="6"/>
  <c r="F80" i="5"/>
  <c r="F79"/>
  <c r="I17" i="6"/>
  <c r="G101"/>
  <c r="I171"/>
  <c r="I190"/>
  <c r="I189"/>
  <c r="G209"/>
  <c r="H278"/>
  <c r="I378"/>
  <c r="I407"/>
  <c r="H336"/>
  <c r="I466"/>
  <c r="H471"/>
  <c r="I606"/>
  <c r="I640"/>
  <c r="H640"/>
  <c r="G202"/>
  <c r="G348"/>
  <c r="G265" i="5"/>
  <c r="I634" i="6"/>
  <c r="I595"/>
  <c r="I309"/>
  <c r="G216" i="5"/>
  <c r="G215"/>
  <c r="I329" i="6"/>
  <c r="F545" i="5"/>
  <c r="F427"/>
  <c r="G566" i="6"/>
  <c r="G565"/>
  <c r="G564"/>
  <c r="I321"/>
  <c r="H466"/>
  <c r="I618"/>
  <c r="H626"/>
  <c r="H634"/>
  <c r="I649"/>
  <c r="H147"/>
  <c r="I370"/>
  <c r="I369"/>
  <c r="I368"/>
  <c r="G369"/>
  <c r="G368"/>
  <c r="I348"/>
  <c r="G109"/>
  <c r="G177"/>
  <c r="H190"/>
  <c r="H189"/>
  <c r="H82"/>
  <c r="G89"/>
  <c r="H185"/>
  <c r="H176"/>
  <c r="I259"/>
  <c r="G551"/>
  <c r="G550"/>
  <c r="G549"/>
  <c r="G548"/>
  <c r="H576"/>
  <c r="I590"/>
  <c r="H596"/>
  <c r="I627"/>
  <c r="I550"/>
  <c r="I576"/>
  <c r="I277"/>
  <c r="H378"/>
  <c r="H377"/>
  <c r="G527"/>
  <c r="H535"/>
  <c r="H552"/>
  <c r="H590"/>
  <c r="G611"/>
  <c r="F274" i="5"/>
  <c r="F273"/>
  <c r="F272"/>
  <c r="I511" i="6"/>
  <c r="H512"/>
  <c r="H566"/>
  <c r="H460"/>
  <c r="H310"/>
  <c r="I535"/>
  <c r="I245"/>
  <c r="D11" i="7"/>
  <c r="D10"/>
  <c r="D9"/>
  <c r="D8"/>
  <c r="H16" i="6"/>
  <c r="H617"/>
  <c r="G117"/>
  <c r="G41" i="5"/>
  <c r="H218" i="6"/>
  <c r="F434" i="5"/>
  <c r="G518"/>
  <c r="G347"/>
  <c r="F593"/>
  <c r="F463"/>
  <c r="F570"/>
  <c r="H90"/>
  <c r="H588"/>
  <c r="H464"/>
  <c r="G222"/>
  <c r="G52"/>
  <c r="G45"/>
  <c r="G68"/>
  <c r="F477"/>
  <c r="G209"/>
  <c r="H534"/>
  <c r="H509"/>
  <c r="H227"/>
  <c r="F348"/>
  <c r="G116" i="6"/>
  <c r="G115"/>
  <c r="I534"/>
  <c r="H511"/>
  <c r="I510"/>
  <c r="H551"/>
  <c r="H534"/>
  <c r="I276"/>
  <c r="H595"/>
  <c r="I589"/>
  <c r="G108"/>
  <c r="F426" i="5"/>
  <c r="F425"/>
  <c r="F424"/>
  <c r="I633" i="6"/>
  <c r="H470"/>
  <c r="I465"/>
  <c r="H335"/>
  <c r="I377"/>
  <c r="F533" i="5"/>
  <c r="G40"/>
  <c r="H616" i="6"/>
  <c r="H309"/>
  <c r="G605"/>
  <c r="H589"/>
  <c r="I566"/>
  <c r="I549"/>
  <c r="I626"/>
  <c r="I258"/>
  <c r="G49"/>
  <c r="H49"/>
  <c r="G176"/>
  <c r="G169"/>
  <c r="H146"/>
  <c r="H633"/>
  <c r="I617"/>
  <c r="H465"/>
  <c r="I320"/>
  <c r="I319"/>
  <c r="I328"/>
  <c r="I308"/>
  <c r="I594"/>
  <c r="G201"/>
  <c r="H639"/>
  <c r="I639"/>
  <c r="I605"/>
  <c r="H277"/>
  <c r="H276"/>
  <c r="G208"/>
  <c r="I170"/>
  <c r="I169"/>
  <c r="I16"/>
  <c r="F569" i="5"/>
  <c r="F592"/>
  <c r="H163" i="6"/>
  <c r="F462" i="5"/>
  <c r="G154"/>
  <c r="G153"/>
  <c r="G208"/>
  <c r="H463"/>
  <c r="F347"/>
  <c r="F476"/>
  <c r="I638" i="6"/>
  <c r="H638"/>
  <c r="I327"/>
  <c r="I616"/>
  <c r="H632"/>
  <c r="I257"/>
  <c r="I565"/>
  <c r="G604"/>
  <c r="H604"/>
  <c r="H169"/>
  <c r="H594"/>
  <c r="H550"/>
  <c r="I527"/>
  <c r="G207"/>
  <c r="G214" i="5"/>
  <c r="I548" i="6"/>
  <c r="I632"/>
  <c r="G107"/>
  <c r="H527"/>
  <c r="H510"/>
  <c r="H565"/>
  <c r="H162"/>
  <c r="H462" i="5"/>
  <c r="I631" i="6"/>
  <c r="I547"/>
  <c r="I162"/>
  <c r="H549"/>
  <c r="H631"/>
  <c r="H564"/>
  <c r="G547"/>
  <c r="I564"/>
  <c r="I256"/>
  <c r="G200"/>
  <c r="I604"/>
  <c r="H548"/>
  <c r="H547"/>
  <c r="G241" i="5"/>
  <c r="H572"/>
  <c r="G205"/>
  <c r="G237"/>
  <c r="H398"/>
  <c r="H397"/>
  <c r="F23"/>
  <c r="F408"/>
  <c r="G471"/>
  <c r="G542"/>
  <c r="H199"/>
  <c r="H216"/>
  <c r="G258"/>
  <c r="G229"/>
  <c r="H470"/>
  <c r="H469"/>
  <c r="H587"/>
  <c r="H517"/>
  <c r="H477"/>
  <c r="F334"/>
  <c r="G162"/>
  <c r="F578"/>
  <c r="F577"/>
  <c r="F576"/>
  <c r="F575"/>
  <c r="G408"/>
  <c r="F414"/>
  <c r="H265"/>
  <c r="G80"/>
  <c r="G97"/>
  <c r="H221"/>
  <c r="H220"/>
  <c r="H427"/>
  <c r="F281"/>
  <c r="F505"/>
  <c r="F492"/>
  <c r="F484"/>
  <c r="F473"/>
  <c r="F459"/>
  <c r="F445"/>
  <c r="F444"/>
  <c r="F443"/>
  <c r="F442"/>
  <c r="F423" s="1"/>
  <c r="F422" s="1"/>
  <c r="F270"/>
  <c r="F265"/>
  <c r="F254"/>
  <c r="F253"/>
  <c r="F245"/>
  <c r="F224"/>
  <c r="F223"/>
  <c r="F222"/>
  <c r="F221"/>
  <c r="F200"/>
  <c r="F199"/>
  <c r="F198"/>
  <c r="F197"/>
  <c r="F182"/>
  <c r="F168" s="1"/>
  <c r="F167" s="1"/>
  <c r="F166" s="1"/>
  <c r="F159" s="1"/>
  <c r="F164"/>
  <c r="F104"/>
  <c r="F103"/>
  <c r="H40"/>
  <c r="H30"/>
  <c r="H24"/>
  <c r="G20"/>
  <c r="G19"/>
  <c r="G596"/>
  <c r="F491"/>
  <c r="F106"/>
  <c r="F556"/>
  <c r="F555"/>
  <c r="F554"/>
  <c r="F501"/>
  <c r="F388"/>
  <c r="F354"/>
  <c r="F129"/>
  <c r="G578"/>
  <c r="G561"/>
  <c r="H409"/>
  <c r="H369"/>
  <c r="H183"/>
  <c r="H182"/>
  <c r="H106"/>
  <c r="G394"/>
  <c r="F526"/>
  <c r="F522"/>
  <c r="F517"/>
  <c r="D162" i="7"/>
  <c r="E170"/>
  <c r="D171"/>
  <c r="E63"/>
  <c r="E51"/>
  <c r="D39"/>
  <c r="E96"/>
  <c r="D342"/>
  <c r="D341"/>
  <c r="D340"/>
  <c r="D339"/>
  <c r="E130"/>
  <c r="D268"/>
  <c r="D267"/>
  <c r="D266"/>
  <c r="D244"/>
  <c r="D243"/>
  <c r="D242"/>
  <c r="D217"/>
  <c r="F39"/>
  <c r="F84"/>
  <c r="F76" s="1"/>
  <c r="F365"/>
  <c r="F390"/>
  <c r="F397"/>
  <c r="E48"/>
  <c r="E84"/>
  <c r="E76" s="1"/>
  <c r="E206"/>
  <c r="E205"/>
  <c r="E204"/>
  <c r="E203"/>
  <c r="E248"/>
  <c r="E247"/>
  <c r="E327"/>
  <c r="E326"/>
  <c r="E314"/>
  <c r="E309"/>
  <c r="E336"/>
  <c r="E335"/>
  <c r="E334"/>
  <c r="E333"/>
  <c r="E348"/>
  <c r="E347"/>
  <c r="E346"/>
  <c r="E339"/>
  <c r="E397"/>
  <c r="E437"/>
  <c r="E436"/>
  <c r="E435"/>
  <c r="F96"/>
  <c r="F93" s="1"/>
  <c r="F92" s="1"/>
  <c r="F91" s="1"/>
  <c r="F417"/>
  <c r="F416"/>
  <c r="G502" i="6"/>
  <c r="G496"/>
  <c r="G495"/>
  <c r="F402" i="5"/>
  <c r="F637"/>
  <c r="I496" i="6"/>
  <c r="G152" i="5"/>
  <c r="F508"/>
  <c r="I318" i="6"/>
  <c r="G221" i="5"/>
  <c r="H308" i="6"/>
  <c r="I237"/>
  <c r="I495"/>
  <c r="H341" i="5"/>
  <c r="F392"/>
  <c r="H35"/>
  <c r="H87"/>
  <c r="G338"/>
  <c r="H443"/>
  <c r="H499"/>
  <c r="G279"/>
  <c r="G398"/>
  <c r="G103"/>
  <c r="G555"/>
  <c r="G342"/>
  <c r="G442"/>
  <c r="G135"/>
  <c r="H334"/>
  <c r="G110"/>
  <c r="H458"/>
  <c r="H393"/>
  <c r="F343"/>
  <c r="F342"/>
  <c r="F341"/>
  <c r="G470"/>
  <c r="H596"/>
  <c r="F156"/>
  <c r="H360" i="6"/>
  <c r="F229" i="5"/>
  <c r="H322" i="6"/>
  <c r="H482" i="5"/>
  <c r="G510"/>
  <c r="G595"/>
  <c r="H117" i="6"/>
  <c r="I116"/>
  <c r="H80" i="5"/>
  <c r="H357"/>
  <c r="H449"/>
  <c r="H426"/>
  <c r="G539"/>
  <c r="F561"/>
  <c r="G353"/>
  <c r="G522"/>
  <c r="G148" i="6"/>
  <c r="G86" i="5"/>
  <c r="F314" i="7"/>
  <c r="F309"/>
  <c r="H485" i="6"/>
  <c r="H272"/>
  <c r="I11"/>
  <c r="H497"/>
  <c r="H209"/>
  <c r="G436" i="5"/>
  <c r="I396" i="6"/>
  <c r="I376"/>
  <c r="D237" i="7"/>
  <c r="D236"/>
  <c r="D235"/>
  <c r="D123"/>
  <c r="D111"/>
  <c r="D71"/>
  <c r="D70"/>
  <c r="I362" i="6"/>
  <c r="I337"/>
  <c r="G269"/>
  <c r="H266"/>
  <c r="I214"/>
  <c r="I202"/>
  <c r="G166"/>
  <c r="I110"/>
  <c r="I51"/>
  <c r="I36"/>
  <c r="H25"/>
  <c r="F588" i="5"/>
  <c r="F302"/>
  <c r="F140"/>
  <c r="F136"/>
  <c r="F135"/>
  <c r="F134"/>
  <c r="F27"/>
  <c r="F26"/>
  <c r="F22"/>
  <c r="F20"/>
  <c r="F19"/>
  <c r="H540"/>
  <c r="H514"/>
  <c r="H503"/>
  <c r="G504"/>
  <c r="G488"/>
  <c r="H388"/>
  <c r="H386"/>
  <c r="H368"/>
  <c r="G316"/>
  <c r="H299"/>
  <c r="G287"/>
  <c r="G275"/>
  <c r="H190"/>
  <c r="G187"/>
  <c r="H178"/>
  <c r="H174"/>
  <c r="G101"/>
  <c r="G92"/>
  <c r="G12"/>
  <c r="D352" i="7"/>
  <c r="D351"/>
  <c r="H238" i="6"/>
  <c r="F339" i="7"/>
  <c r="F281"/>
  <c r="F280"/>
  <c r="H296" i="6"/>
  <c r="I484"/>
  <c r="I343"/>
  <c r="H397"/>
  <c r="H245"/>
  <c r="G15"/>
  <c r="G9"/>
  <c r="F369" i="5"/>
  <c r="G486" i="6"/>
  <c r="D397" i="7"/>
  <c r="D45"/>
  <c r="D44"/>
  <c r="D38"/>
  <c r="I471" i="6"/>
  <c r="H408"/>
  <c r="G408"/>
  <c r="G407"/>
  <c r="G338"/>
  <c r="G330"/>
  <c r="I272"/>
  <c r="I159"/>
  <c r="F353" i="5"/>
  <c r="F352"/>
  <c r="F217"/>
  <c r="H581"/>
  <c r="H555"/>
  <c r="G547"/>
  <c r="G466"/>
  <c r="G456"/>
  <c r="G430"/>
  <c r="H258"/>
  <c r="H96"/>
  <c r="H71"/>
  <c r="G65"/>
  <c r="G35"/>
  <c r="H27"/>
  <c r="G17"/>
  <c r="G148"/>
  <c r="G417"/>
  <c r="F408" i="7"/>
  <c r="F407"/>
  <c r="D78"/>
  <c r="D77"/>
  <c r="D76"/>
  <c r="D64"/>
  <c r="F65" i="5"/>
  <c r="F64"/>
  <c r="F63"/>
  <c r="F62"/>
  <c r="F61"/>
  <c r="G383"/>
  <c r="H114"/>
  <c r="G393"/>
  <c r="G560"/>
  <c r="H23"/>
  <c r="F458"/>
  <c r="F472"/>
  <c r="F483"/>
  <c r="G407"/>
  <c r="G161"/>
  <c r="H586"/>
  <c r="G228"/>
  <c r="H215"/>
  <c r="H198"/>
  <c r="H197"/>
  <c r="H408"/>
  <c r="G577"/>
  <c r="F128"/>
  <c r="F500"/>
  <c r="G254"/>
  <c r="H29"/>
  <c r="F96"/>
  <c r="F95"/>
  <c r="F163"/>
  <c r="F242"/>
  <c r="F385"/>
  <c r="F504"/>
  <c r="F503"/>
  <c r="F280"/>
  <c r="H476"/>
  <c r="F407"/>
  <c r="F406"/>
  <c r="F405"/>
  <c r="G236"/>
  <c r="H571"/>
  <c r="G240"/>
  <c r="E93" i="7"/>
  <c r="E92"/>
  <c r="G64" i="5"/>
  <c r="I158" i="6"/>
  <c r="I35"/>
  <c r="I10"/>
  <c r="G538" i="5"/>
  <c r="H116" i="6"/>
  <c r="G594" i="5"/>
  <c r="G509"/>
  <c r="H481"/>
  <c r="H321" i="6"/>
  <c r="F228" i="5"/>
  <c r="H359" i="6"/>
  <c r="F155" i="5"/>
  <c r="G469"/>
  <c r="H392"/>
  <c r="G341"/>
  <c r="G554"/>
  <c r="G397"/>
  <c r="H442"/>
  <c r="G337"/>
  <c r="I236" i="6"/>
  <c r="F15" i="5"/>
  <c r="F14"/>
  <c r="G378"/>
  <c r="G147"/>
  <c r="G16"/>
  <c r="H26"/>
  <c r="G34"/>
  <c r="H70"/>
  <c r="H254"/>
  <c r="G546"/>
  <c r="I271" i="6"/>
  <c r="G329"/>
  <c r="G337"/>
  <c r="H407"/>
  <c r="G485"/>
  <c r="G484"/>
  <c r="F368" i="5"/>
  <c r="H396" i="6"/>
  <c r="G91" i="5"/>
  <c r="G100"/>
  <c r="H169"/>
  <c r="H189"/>
  <c r="G274"/>
  <c r="G286"/>
  <c r="G299"/>
  <c r="H367"/>
  <c r="G487"/>
  <c r="H513"/>
  <c r="I109" i="6"/>
  <c r="G165"/>
  <c r="I201"/>
  <c r="I213"/>
  <c r="G435" i="5"/>
  <c r="H208" i="6"/>
  <c r="H496"/>
  <c r="H484"/>
  <c r="G147"/>
  <c r="F560" i="5"/>
  <c r="H425"/>
  <c r="H448"/>
  <c r="H353"/>
  <c r="I115" i="6"/>
  <c r="H111" i="5"/>
  <c r="H95"/>
  <c r="G455"/>
  <c r="G465"/>
  <c r="H554"/>
  <c r="H578"/>
  <c r="F216"/>
  <c r="G406" i="6"/>
  <c r="G375"/>
  <c r="I470"/>
  <c r="G426" i="5"/>
  <c r="H295" i="6"/>
  <c r="H237"/>
  <c r="G11" i="5"/>
  <c r="H385"/>
  <c r="G503"/>
  <c r="H539"/>
  <c r="F299"/>
  <c r="F285"/>
  <c r="F284"/>
  <c r="F587"/>
  <c r="H24" i="6"/>
  <c r="I50"/>
  <c r="H265"/>
  <c r="G255"/>
  <c r="I336"/>
  <c r="I361"/>
  <c r="H271"/>
  <c r="G352" i="5"/>
  <c r="H595"/>
  <c r="G182"/>
  <c r="H454"/>
  <c r="G109"/>
  <c r="G134"/>
  <c r="G278"/>
  <c r="H498"/>
  <c r="H86"/>
  <c r="H34"/>
  <c r="H285"/>
  <c r="G517"/>
  <c r="F507"/>
  <c r="G227"/>
  <c r="F279"/>
  <c r="F241"/>
  <c r="H407"/>
  <c r="H214"/>
  <c r="G160"/>
  <c r="G406"/>
  <c r="F482"/>
  <c r="F481"/>
  <c r="F471"/>
  <c r="H570"/>
  <c r="F377"/>
  <c r="F372"/>
  <c r="F371"/>
  <c r="F162"/>
  <c r="G253"/>
  <c r="F499"/>
  <c r="F127"/>
  <c r="G576"/>
  <c r="F454"/>
  <c r="F453"/>
  <c r="F452"/>
  <c r="G559"/>
  <c r="G392"/>
  <c r="H447"/>
  <c r="G146" i="6"/>
  <c r="H207"/>
  <c r="I207"/>
  <c r="I200"/>
  <c r="G164"/>
  <c r="G285" i="5"/>
  <c r="G90"/>
  <c r="H406" i="6"/>
  <c r="G336"/>
  <c r="G328"/>
  <c r="I270"/>
  <c r="H253" i="5"/>
  <c r="H22"/>
  <c r="G377"/>
  <c r="F154"/>
  <c r="H358" i="6"/>
  <c r="F227" i="5"/>
  <c r="H475"/>
  <c r="G593"/>
  <c r="H115" i="6"/>
  <c r="G63" i="5"/>
  <c r="H453"/>
  <c r="G168"/>
  <c r="H594"/>
  <c r="H258" i="6"/>
  <c r="H23"/>
  <c r="G498" i="5"/>
  <c r="H377"/>
  <c r="H236" i="6"/>
  <c r="H294"/>
  <c r="I406"/>
  <c r="H577" i="5"/>
  <c r="G464"/>
  <c r="G454"/>
  <c r="H284"/>
  <c r="H33"/>
  <c r="H270" i="6"/>
  <c r="I360"/>
  <c r="I335"/>
  <c r="I49"/>
  <c r="F586" i="5"/>
  <c r="H538"/>
  <c r="G10"/>
  <c r="G425"/>
  <c r="G367" i="6"/>
  <c r="F215" i="5"/>
  <c r="H110"/>
  <c r="H79"/>
  <c r="H352"/>
  <c r="H424"/>
  <c r="F559"/>
  <c r="H495" i="6"/>
  <c r="G434" i="5"/>
  <c r="I108" i="6"/>
  <c r="H508" i="5"/>
  <c r="G482"/>
  <c r="H366"/>
  <c r="G273"/>
  <c r="H168"/>
  <c r="G96"/>
  <c r="H376" i="6"/>
  <c r="F367" i="5"/>
  <c r="G545"/>
  <c r="H69"/>
  <c r="G33"/>
  <c r="G15"/>
  <c r="G146"/>
  <c r="I235" i="6"/>
  <c r="G391" i="5"/>
  <c r="H391"/>
  <c r="H320" i="6"/>
  <c r="G508" i="5"/>
  <c r="G533"/>
  <c r="I15" i="6"/>
  <c r="I9"/>
  <c r="I157"/>
  <c r="G575" i="5"/>
  <c r="F498"/>
  <c r="F161"/>
  <c r="G405"/>
  <c r="H213"/>
  <c r="H406"/>
  <c r="F240"/>
  <c r="F278"/>
  <c r="G558"/>
  <c r="H569"/>
  <c r="F470"/>
  <c r="F475"/>
  <c r="G220"/>
  <c r="H390"/>
  <c r="H167"/>
  <c r="G272"/>
  <c r="G481"/>
  <c r="I107" i="6"/>
  <c r="H423" i="5"/>
  <c r="H109"/>
  <c r="G9"/>
  <c r="H32"/>
  <c r="H283"/>
  <c r="G453"/>
  <c r="G463"/>
  <c r="H576"/>
  <c r="H372"/>
  <c r="H593"/>
  <c r="G167"/>
  <c r="G62"/>
  <c r="G372"/>
  <c r="H252"/>
  <c r="I269" i="6"/>
  <c r="G327"/>
  <c r="G335"/>
  <c r="G284" i="5"/>
  <c r="G163" i="6"/>
  <c r="G507" i="5"/>
  <c r="H319" i="6"/>
  <c r="I146"/>
  <c r="G390" i="5"/>
  <c r="G14"/>
  <c r="G32"/>
  <c r="H68"/>
  <c r="F366"/>
  <c r="H375" i="6"/>
  <c r="G95" i="5"/>
  <c r="F558"/>
  <c r="F214"/>
  <c r="G424"/>
  <c r="H533"/>
  <c r="F568"/>
  <c r="I359" i="6"/>
  <c r="H269"/>
  <c r="I375"/>
  <c r="H235"/>
  <c r="H15"/>
  <c r="H257"/>
  <c r="H452" i="5"/>
  <c r="H114" i="6"/>
  <c r="G592" i="5"/>
  <c r="F220"/>
  <c r="H334" i="6"/>
  <c r="F153" i="5"/>
  <c r="H14"/>
  <c r="G79"/>
  <c r="H200" i="6"/>
  <c r="G114"/>
  <c r="F252" i="5"/>
  <c r="H405"/>
  <c r="F160"/>
  <c r="G213"/>
  <c r="F469"/>
  <c r="G568"/>
  <c r="I255" i="6"/>
  <c r="H371" i="5"/>
  <c r="H256" i="6"/>
  <c r="I367"/>
  <c r="I358"/>
  <c r="H367"/>
  <c r="G283" i="5"/>
  <c r="H575"/>
  <c r="H422"/>
  <c r="G78"/>
  <c r="F152"/>
  <c r="H9" i="6"/>
  <c r="G423" i="5"/>
  <c r="F213"/>
  <c r="F468"/>
  <c r="F283"/>
  <c r="H61"/>
  <c r="I114" i="6"/>
  <c r="H318"/>
  <c r="G162"/>
  <c r="G334"/>
  <c r="G318"/>
  <c r="H251" i="5"/>
  <c r="G371"/>
  <c r="G61"/>
  <c r="G166"/>
  <c r="H592"/>
  <c r="G462"/>
  <c r="G452"/>
  <c r="G8"/>
  <c r="H78"/>
  <c r="H507"/>
  <c r="G475"/>
  <c r="G252"/>
  <c r="H166"/>
  <c r="G251"/>
  <c r="H468"/>
  <c r="G422"/>
  <c r="H8" i="6"/>
  <c r="H568" i="5"/>
  <c r="I334" i="6"/>
  <c r="G8"/>
  <c r="I8"/>
  <c r="H159" i="5"/>
  <c r="G468"/>
  <c r="H255" i="6"/>
  <c r="H8" i="5"/>
  <c r="I6" i="6"/>
  <c r="H6" i="5"/>
  <c r="G6" i="6"/>
  <c r="C15" i="3"/>
  <c r="C14"/>
  <c r="C13"/>
  <c r="C12"/>
  <c r="C7"/>
  <c r="C6"/>
  <c r="H6" i="6"/>
  <c r="D15" i="3"/>
  <c r="D14"/>
  <c r="D13"/>
  <c r="D12"/>
  <c r="D7"/>
  <c r="D6"/>
  <c r="E15"/>
  <c r="E14"/>
  <c r="E13"/>
  <c r="E12"/>
  <c r="E7"/>
  <c r="E6"/>
  <c r="F6" i="5" l="1"/>
  <c r="D91" i="7"/>
  <c r="D51"/>
  <c r="D37" s="1"/>
  <c r="E37"/>
  <c r="E6" s="1"/>
  <c r="F37"/>
  <c r="F6" s="1"/>
  <c r="D259"/>
  <c r="D258" s="1"/>
  <c r="D241" s="1"/>
  <c r="D6" l="1"/>
</calcChain>
</file>

<file path=xl/sharedStrings.xml><?xml version="1.0" encoding="utf-8"?>
<sst xmlns="http://schemas.openxmlformats.org/spreadsheetml/2006/main" count="7822" uniqueCount="1221">
  <si>
    <t>Код бюджетной классификации Российской Федерации</t>
  </si>
  <si>
    <t>001</t>
  </si>
  <si>
    <t>Администрация Курского района Курской области</t>
  </si>
  <si>
    <t>1 11 03050 05 0000 120</t>
  </si>
  <si>
    <t>Проценты, полученные от предоставления бюджетных кредитов внутри страны за счет средств бюджетов муниципальных районов</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</si>
  <si>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</si>
  <si>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</si>
  <si>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</si>
  <si>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</si>
  <si>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1 11 05035 05 0000 120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</si>
  <si>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</si>
  <si>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</si>
  <si>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</si>
  <si>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</si>
  <si>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</si>
  <si>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Прочие неналоговые доходы бюджетов муниципальных районов</t>
  </si>
  <si>
    <t>002</t>
  </si>
  <si>
    <t>003</t>
  </si>
  <si>
    <t>004</t>
  </si>
  <si>
    <t>Отдел опеки и попечительства Администрации Курского района Курской области</t>
  </si>
  <si>
    <t>005</t>
  </si>
  <si>
    <t>Управление по бюджету и налогам Администрации Курского района Курской области</t>
  </si>
  <si>
    <t>1 17 05050 05 0000 180</t>
  </si>
  <si>
    <t>2 00 00000 00 0000 000</t>
  </si>
  <si>
    <t>006</t>
  </si>
  <si>
    <t>Управление по делам образования и здравоохранения Администрации Курского района Курской области</t>
  </si>
  <si>
    <t>007</t>
  </si>
  <si>
    <t>Отдел культуры, по делам молодежи, физкультуры и спорта Администрации Курского района Курской области</t>
  </si>
  <si>
    <t>Поступление доходов в бюджет Курского района Курской области на 2020 год и  на плановый период 2021 и 2022 годов</t>
  </si>
  <si>
    <t>Наименование доходов</t>
  </si>
  <si>
    <t>1 00 00000 00 0000 000</t>
  </si>
  <si>
    <t>Налоговые и неналоговые доходы</t>
  </si>
  <si>
    <t>1 01 00000 00 0000 000</t>
  </si>
  <si>
    <t>НАЛОГИ НА ПРИБЫЛЬ, ДОХОДЫ</t>
  </si>
  <si>
    <t>1 01 02000 01 0000 000</t>
  </si>
  <si>
    <t>Налог на доходы физических лиц</t>
  </si>
  <si>
    <t>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</si>
  <si>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</si>
  <si>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</si>
  <si>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</si>
  <si>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</si>
  <si>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</si>
  <si>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</si>
  <si>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</si>
  <si>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</si>
  <si>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</si>
  <si>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</si>
  <si>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</si>
  <si>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</si>
  <si>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</si>
  <si>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</si>
  <si>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</si>
  <si>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</si>
  <si>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</si>
  <si>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</si>
  <si>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</si>
  <si>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</si>
  <si>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</si>
  <si>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</si>
  <si>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</si>
  <si>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</si>
  <si>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</si>
  <si>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</si>
  <si>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</si>
  <si>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</si>
  <si>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</si>
  <si>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</si>
  <si>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</si>
  <si>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</si>
  <si>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</si>
  <si>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</si>
  <si>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</si>
  <si>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</si>
  <si>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1 05 04020 02 0000 110</t>
  </si>
  <si>
    <t>Налог, взимаемый в связи с применением патентной системы налогообложения, зачисляемый в бюджеты муниципальных районов</t>
  </si>
  <si>
    <t>1 11 00000 00 0000 000</t>
  </si>
  <si>
    <t>ДОХОДЫ ОТ ИСПОЛЬЗОВАНИЯ ИМУЩЕСТВА, НАХОДЯЩЕГОСЯ В ГОСУДАРСТВЕННОЙ И МУНИЦИПАЛЬНОЙ СОБСТВЕННОСТИ</t>
  </si>
  <si>
    <t>1 11 03000 00 0000 120</t>
  </si>
  <si>
    <t>Проценты, полученные от предоставления бюджетных кредитов внутри страны</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</si>
  <si>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</si>
  <si>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</si>
  <si>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</si>
  <si>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</si>
  <si>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</si>
  <si>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</si>
  <si>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</si>
  <si>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</si>
  <si>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</si>
  <si>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</si>
  <si>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</si>
  <si>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</si>
  <si>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</si>
  <si>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</si>
  <si>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</si>
  <si>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</si>
  <si>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</si>
  <si>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</si>
  <si>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</si>
  <si>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</si>
  <si>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1 12 01041 01 0000 120</t>
  </si>
  <si>
    <t>Плата за размещение отходов производства</t>
  </si>
  <si>
    <t>1 12 01042 01 0000 120</t>
  </si>
  <si>
    <t>Плата за размещение твердых коммунальных отходов</t>
  </si>
  <si>
    <t>1 14 00000 00 0000 000</t>
  </si>
  <si>
    <t>ДОХОДЫ ОТ ПРОДАЖИ МАТЕРИАЛЬНЫХ И НЕМАТЕРИАЛЬНЫХ АКТИВОВ</t>
  </si>
  <si>
    <t>1 14 06000 00 0000 430</t>
  </si>
  <si>
    <t>Доходы от продажи земельных участков, находящихся в государственной и муниципальной собственности</t>
  </si>
  <si>
    <t>1 14 06010 00 0000 430</t>
  </si>
  <si>
    <t>Доходы от продажи земельных участков, государственная собственность на которые не разграничена</t>
  </si>
  <si>
    <t>1 17 00000 00 0000 000</t>
  </si>
  <si>
    <t>ПРОЧИЕ НЕНАЛОГОВЫЕ ДОХОДЫ</t>
  </si>
  <si>
    <t>1 17 05000 00 0000 180</t>
  </si>
  <si>
    <t>Прочие неналоговые доходы</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</si>
  <si>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</si>
  <si>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</si>
  <si>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</si>
  <si>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</si>
  <si>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</si>
  <si>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</si>
  <si>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</si>
  <si>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2 02 15001 05 0000 150</t>
  </si>
  <si>
    <t>Дотации бюджетам муниципальных районов на выравнивание бюджетной обеспеченности</t>
  </si>
  <si>
    <t>2 02 20000 00 0000 150</t>
  </si>
  <si>
    <t>Субсидии бюджетам бюджетной системы Российской Федерации</t>
  </si>
  <si>
    <t>2 02 29999 00 0000 150</t>
  </si>
  <si>
    <t>Прочие субсидии</t>
  </si>
  <si>
    <t>2 02 29999 05 0000 150</t>
  </si>
  <si>
    <t>Прочие субсидии бюджетам муниципальных районов в том числе:</t>
  </si>
  <si>
    <t>Субсидии местным бюджетам на реализацию проекта "Народный бюджет" в Курской области</t>
  </si>
  <si>
    <t>Субсидии бюджетам муниципальных районов на мероприятия по внесению в Единый государственный реестр недвижимости сведений о границах муниципальных образований и границах населенных пунктов</t>
  </si>
  <si>
    <t>Субсидии бюджетам муниципальных районов на приобретение горюче-смазочных материалов для обеспечения подвоза обучающихся муниципальных общеобразовательных организаций к месту обучения и обратно</t>
  </si>
  <si>
    <t>Субсидии бюджетам муниципальных районов на дополнительное финансирование мероприятий по организации питания обучающихся из малоимущих и (или) многодетных семей, а также обучающихся с ограниченными возможностями здоровья в муниципальных общеобразовательных организациях</t>
  </si>
  <si>
    <t>Субсидии бюджетам муниципальных районов на софинансирование расходных обязательств муниципальных образований, связанных с организацией отдыха детей в каникулярное время</t>
  </si>
  <si>
    <t>Субсидии местным бюджетам на предоставление мер социальной поддержки работникам муниципальных образовательных организаций</t>
  </si>
  <si>
    <t>2 02 30000 00 0000 150</t>
  </si>
  <si>
    <t>Субвенции бюджетам бюджетной системы Российской Федерации</t>
  </si>
  <si>
    <t>2 02 30013 00 0000 150</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</si>
  <si>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</si>
  <si>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2 02 30013 05 0000 150</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</si>
  <si>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</si>
  <si>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2 02 30027 00 0000 150</t>
  </si>
  <si>
    <t>Субвенции бюджетам на содержание ребенка в семье опекуна и приемной семье, а также вознаграждение, причитающееся приемному родителю</t>
  </si>
  <si>
    <t>2 02 30027 05 0000 150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</si>
  <si>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</si>
  <si>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2 02 39998 00 0000 150</t>
  </si>
  <si>
    <t>Единая субвенция местным бюджетам</t>
  </si>
  <si>
    <t>2 02 39998 05 0000 150</t>
  </si>
  <si>
    <t>Единая субвенция бюджетам муниципальных районов</t>
  </si>
  <si>
    <t>2 02 39999 00 0000 150</t>
  </si>
  <si>
    <t>Прочие субвенции</t>
  </si>
  <si>
    <t>2 02 39999 05 0000 150</t>
  </si>
  <si>
    <t>Прочие субвенции бюджетам муниципальных районов в том числе:</t>
  </si>
  <si>
    <t>Субвенции бюджетам муниципальных районов на оказание финансовой поддержки общественным организациям ветеранов войны, труда, Вооруженных Сил и правоохранительных органов</t>
  </si>
  <si>
    <t>Субвенции бюджетам муниципальных районов на осуществление отдельных государственных полномочий, связанных с предоставлением социальной поддержки отдельным категориям граждан по обеспечению продовольственными товарами по сниженным ценам и выплатой ежемесячно денежной компенсации</t>
  </si>
  <si>
    <t>Субвенции бюджетам муниципальных районов на содержание работников, осуществляющих переданные государственные полномочия в сфере социальной защиты населения</t>
  </si>
  <si>
    <t>Субвенции бюджетам муниципальных районов для реализации основных общеобразовательных программ в части финансирования расходов на оплату труда работников муниципальных общеобразовательных организаций, расходов на приобретение учебников и учебных пособий, средств обучения, игр, игрушек (за исключением расходов на содержание зданий и оплату коммунальных услуг, осуществляемых из местных бюджетов)</t>
  </si>
  <si>
    <t>Субвенции бюджетам муниципальных районов для реализации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 расходов на приобретение учебных пособий, средств обучения, игр, игрушек (за исключением расходов на содержание зданий и оплату коммунальных услуг, осуществляемых из местных бюджетов)</t>
  </si>
  <si>
    <t>Субвенции бюджетам муниципальных районов на осуществление отдельных государственных полномочий в сфере трудовых отношений</t>
  </si>
  <si>
    <t>Субвенции бюджетам муниципальных районов на осуществление отдельных государственных полномочий по предоставлению работникам муниципальных учреждений культуры мер социальной поддержки</t>
  </si>
  <si>
    <t>Субвенции бюджетам муниципальных районов на содержание работников, осуществляющих отдельные государственные полномочия по предоставлению работникам муниципальных учреждений культуры мер социальной поддержки</t>
  </si>
  <si>
    <t>Субвенции бюджетам муниципальных районов на осуществление отдельных государственных полномочий в сфере архивного дела</t>
  </si>
  <si>
    <t>Субвенции бюджетам муниципальных районов на осуществление отдельных государственных полномочий по организации и обеспечению деятельности административных комиссий</t>
  </si>
  <si>
    <t>Субвенции местным бюджетам на осуществление отдельных государственных полномочий по обеспечению деятельности комиссий по делам несовершеннолетних и защите их прав</t>
  </si>
  <si>
    <t>Субвенции бюджетам муниципальных районов на осуществление отдельных государственных полномочий по финансовому обеспечению мер социальной поддержки на предоставление компенсации расходов на оплату жилых помещений, отопления и  освещения работникам муниципальных образовательных организаций</t>
  </si>
  <si>
    <t xml:space="preserve">Субвенции бюджетам муниципальных районов на содержание работников, осуществляющих переданные государственные полномочия по организации и осуществлению деятельности по опеке и попечительству </t>
  </si>
  <si>
    <t>Субвенции бюджетам муниципальных районов на осуществление отдельных государственных полномочий по расчету и предоставлению дотаций на выравнивание бюджетной обеспеченности поселений</t>
  </si>
  <si>
    <t>Субвенции бюджетам муниципальных районов на выплату ежемесячного пособия на ребенка</t>
  </si>
  <si>
    <t>Субвенции бюджетам муниципальных районов на обеспечение мер социальной поддержки ветеранов труда и тружеников тыла</t>
  </si>
  <si>
    <t>Субвенции бюджетам муниципальных районов на осуществление выплаты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</si>
  <si>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2 02 40000 00 0000 000</t>
  </si>
  <si>
    <t>Иные межбюджетные трансферты</t>
  </si>
  <si>
    <t>2 02 40014 00 0000 150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</si>
  <si>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</si>
  <si>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</si>
  <si>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</si>
  <si>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2 07 00000 00 0000 000</t>
  </si>
  <si>
    <t>ПРОЧИЕ БЕЗВОЗМЕЗДНЫЕ ПОСТУПЛЕНИЯ</t>
  </si>
  <si>
    <t>2 07 05000 05 0000 150</t>
  </si>
  <si>
    <t>Прочие безвозмездные поступления в бюджеты муниципальных районов</t>
  </si>
  <si>
    <t>2 07 05030 05 0000 150</t>
  </si>
  <si>
    <t>ВСЕГО ДОХОДОВ</t>
  </si>
  <si>
    <t>Наименование источников финансирования дефицита бюджета</t>
  </si>
  <si>
    <t>Сумма на 2020 год, руб.</t>
  </si>
  <si>
    <t>Сумма на 2021 год, руб.</t>
  </si>
  <si>
    <t>Сумма на 2022 год, руб.</t>
  </si>
  <si>
    <t>000 01 00 00 00 00 0000 000</t>
  </si>
  <si>
    <t>Источники внутреннего финансирования дефицитов бюджетов</t>
  </si>
  <si>
    <t>000 01 05 00 00 00 0000 000</t>
  </si>
  <si>
    <t>Изменение остатков средств на счетах по учету средств бюджетов</t>
  </si>
  <si>
    <t>000 01 05 00 00 00 0000 500</t>
  </si>
  <si>
    <t>Увеличение остатков средств бюджетов</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</si>
  <si>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</si>
  <si>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</si>
  <si>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</si>
  <si>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</si>
  <si>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000 01 05 02 01 05 0000 510</t>
  </si>
  <si>
    <t>Увеличение прочих остатков денежных средств бюджетов муниципальных районов</t>
  </si>
  <si>
    <t>000 01 05 00 00 00 0000 600</t>
  </si>
  <si>
    <t>Уменьшение остатков средств бюджетов</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</si>
  <si>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</si>
  <si>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</si>
  <si>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</si>
  <si>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</si>
  <si>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000 01 05 02 01 05 0000 610</t>
  </si>
  <si>
    <t>Уменьшение прочих остатков денежных средств бюджетов муниципальных районов</t>
  </si>
  <si>
    <t>000 01 06 00 00 00 0000 000</t>
  </si>
  <si>
    <t>Иные источники внутреннего финансирования дефицитов бюджетов</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</si>
  <si>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</si>
  <si>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</si>
  <si>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</si>
  <si>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</si>
  <si>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</si>
  <si>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в валюте Российской Федерации</t>
  </si>
  <si>
    <t>000 01 06 05 02 05 0000 640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</si>
  <si>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</si>
  <si>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000 01 06 05 02 05 5000 640</t>
  </si>
  <si>
    <t>Возврат бюджетных кредитов, предоставленных для частичного покрытия дефицитов бюджетов</t>
  </si>
  <si>
    <t>000 01 06 05 02 05 5004 640</t>
  </si>
  <si>
    <t>Возврат бюджетных кредитов, предоставленных для частичного покрытия дефицитов бюджетов муниципальных образований, возврат которых осуществляется муниципальными образованиями</t>
  </si>
  <si>
    <t>000 01 06 05 00 00 0000 500</t>
  </si>
  <si>
    <t>Предоставление бюджетных кредитов внутри страны в валюте Российской Федерации</t>
  </si>
  <si>
    <t>000 01 06 05 02 00 0000 500</t>
  </si>
  <si>
    <t>Предоставление бюджетных кредитов другим бюджетам бюджетной системы Российской Федерации в валюте Российской Федерации</t>
  </si>
  <si>
    <t xml:space="preserve">000 01 06 05 02 05 0000 540
</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</si>
  <si>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</si>
  <si>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000 01 06 05 02 05 5000 540</t>
  </si>
  <si>
    <t>Бюджетные кредиты, предоставленные для частичного покрытия дефицитов бюджетов</t>
  </si>
  <si>
    <t>000 01 06 05 02 05 5004 540</t>
  </si>
  <si>
    <t>Бюджетные кредиты, предоставленные для частичного покрытия дефицитов бюджетов муниципальных образований, возврат которых осуществляется муниципальными образованиями</t>
  </si>
  <si>
    <t>Распределение бюджетных ассигнований по разделам, подразделам, целевым статьям (муниципальным программам Курского района Курской области и непрограммным направлениям деятельности), группам видов расходов классификации расходов бюджета Курского района Курской области на 2020 год и на плановый период 2021 и 2022 годов</t>
  </si>
  <si>
    <t>Наименование</t>
  </si>
  <si>
    <t>Рз</t>
  </si>
  <si>
    <t>ПР</t>
  </si>
  <si>
    <t>ЦСР</t>
  </si>
  <si>
    <t>ВР</t>
  </si>
  <si>
    <t>ВСЕГО</t>
  </si>
  <si>
    <t>Условно утвержденные расходы</t>
  </si>
  <si>
    <t>Общегосударственные вопросы</t>
  </si>
  <si>
    <t>01</t>
  </si>
  <si>
    <t>00</t>
  </si>
  <si>
    <t>Функционирование высшего должностного лица субъекта Российской Федерации и муниципального образования</t>
  </si>
  <si>
    <t>02</t>
  </si>
  <si>
    <t>Обеспечение функционирования Главы Курского района Курской области</t>
  </si>
  <si>
    <t>71 0 00 00000</t>
  </si>
  <si>
    <t>Глава Курского района Курской области</t>
  </si>
  <si>
    <t>71 1 00 00000</t>
  </si>
  <si>
    <t>Обеспечение деятельности и выполнение функций органов местного самоуправления</t>
  </si>
  <si>
    <t>71 1 00 С1402</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</si>
  <si>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</si>
  <si>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</si>
  <si>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</si>
  <si>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Обеспечение деятельности контрольно-счетного органа Курского района Курской области</t>
  </si>
  <si>
    <t>74 0 00 00000</t>
  </si>
  <si>
    <t>Руководитель контрольно-счетного органа Курского района Курской области</t>
  </si>
  <si>
    <t>74 1 00 00000</t>
  </si>
  <si>
    <t>74 1 00 С1402</t>
  </si>
  <si>
    <t>100</t>
  </si>
  <si>
    <t>Аппарат контрольно-счетного органа Курского района Курской области</t>
  </si>
  <si>
    <t>74 3 00 00000</t>
  </si>
  <si>
    <t>Осуществление переданных полномочий в сфере внешнего муниципального финансового контроля</t>
  </si>
  <si>
    <t>74 3 00 П1484</t>
  </si>
  <si>
    <t>Обеспечение деятельности Представительного Собрания Курского района Курской области</t>
  </si>
  <si>
    <t>75 0 00 00000</t>
  </si>
  <si>
    <t>Председатель Представительного Собрания Курского района Курской области</t>
  </si>
  <si>
    <t>75 1 00 00000</t>
  </si>
  <si>
    <t>75 1 00 С1402</t>
  </si>
  <si>
    <t>Депутаты Представительного Собрания Курского района Курской области</t>
  </si>
  <si>
    <t>75 2 00 00000</t>
  </si>
  <si>
    <t>75 2 00 С1402</t>
  </si>
  <si>
    <t>Аппарат Представительного Собрания Курского района Курской области</t>
  </si>
  <si>
    <t>75 3 00 00000</t>
  </si>
  <si>
    <t>75 3 00 С1402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</si>
  <si>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</si>
  <si>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</si>
  <si>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Муниципальная программа «Сохранение и развитие архивного дела в Курском районе Курской области»</t>
  </si>
  <si>
    <t>10 0 00 00000</t>
  </si>
  <si>
    <t>Подпрограмма «Организация хранения, комплектования и использования документов Архивного фонда Курской области и иных архивных документов»</t>
  </si>
  <si>
    <t>10 2 00 00000</t>
  </si>
  <si>
    <t>Основное мероприятие «Осуществление отдельных государственных полномочий Курской области в сфере архивного дела в Курском районе»</t>
  </si>
  <si>
    <t>10 2 01 00000</t>
  </si>
  <si>
    <t>Осуществление отдельных государственных полномочий в сфере архивного дела</t>
  </si>
  <si>
    <t>10 2 01 13360</t>
  </si>
  <si>
    <t>Реализация мероприятий по формированию и содержанию муниципального архива</t>
  </si>
  <si>
    <t>10 2 01 С1438</t>
  </si>
  <si>
    <t>Закупка товаров, работ и услуг для обеспечения государственных (муниципальных) нужд</t>
  </si>
  <si>
    <t>Муниципальная программа «Профилактика правонарушений в Курском районе Курской области»</t>
  </si>
  <si>
    <t>12 0 00 00000</t>
  </si>
  <si>
    <t>Подпрограмма «Управление муниципальной программой и обеспечение условий реализации»</t>
  </si>
  <si>
    <t>12 1 00 00000</t>
  </si>
  <si>
    <t>Основное мероприятие «Обеспечение деятельности комиссии по делам несовершеннолетних и защите их прав»</t>
  </si>
  <si>
    <t>12 1 01 00000</t>
  </si>
  <si>
    <t>Осуществление отдельных государственных полномочий по созданию и обеспечению деятельности комиссий по делам несовершеннолетних и защите их прав</t>
  </si>
  <si>
    <t>12 1 01 13180</t>
  </si>
  <si>
    <t>Обеспечение функционирования Администрации Курского района Курской области</t>
  </si>
  <si>
    <t>73 0 00 00000</t>
  </si>
  <si>
    <t>Обеспечение деятельности Администрации Курского района Курской области</t>
  </si>
  <si>
    <t>73 1 00 00000</t>
  </si>
  <si>
    <t>73 1 00 С1402</t>
  </si>
  <si>
    <t>Осуществление переданных полномочий в сфере внутреннего муниципального финансового контроля</t>
  </si>
  <si>
    <t>73 1 00 П1485</t>
  </si>
  <si>
    <t>Непрограммная деятельность органов местного самоуправления Курского района Курской области</t>
  </si>
  <si>
    <t>77 0 00 00000</t>
  </si>
  <si>
    <t>Непрограммные расходы органов местного самоуправления Курского района Курской области</t>
  </si>
  <si>
    <t>77 2 00 00000</t>
  </si>
  <si>
    <t>Осуществление отдельных государственных полномочий по организации и обеспечению деятельности административных комиссий</t>
  </si>
  <si>
    <t>77 2 00 13480</t>
  </si>
  <si>
    <t>Обеспечение деятельности финансовых, налоговых и таможенных органов и органов финансового (финансово-бюджетного) надзора</t>
  </si>
  <si>
    <t>06</t>
  </si>
  <si>
    <t>Муниципальная программа «Повышение эффективности управления финансами в Курском районе Курской области»</t>
  </si>
  <si>
    <t>14 0 00 00000</t>
  </si>
  <si>
    <t xml:space="preserve">Подпрограмма «Управление муниципальной программой и обеспечение  условий реализации» </t>
  </si>
  <si>
    <t>14 3 00 00000</t>
  </si>
  <si>
    <t>Основное мероприятие «Руководство и управление в сфере установленных функций»</t>
  </si>
  <si>
    <t>14 3 01 00000</t>
  </si>
  <si>
    <t>14 3 01 С1402</t>
  </si>
  <si>
    <t>200</t>
  </si>
  <si>
    <t>Муниципальная программа «Содействие занятости населения Курского района Курской области»</t>
  </si>
  <si>
    <t>17 0 00 00000</t>
  </si>
  <si>
    <t>Подпрограмма «Развитие институтов рынка труда»</t>
  </si>
  <si>
    <t>17 2 00 00000</t>
  </si>
  <si>
    <t>Основное мероприятие «Исполнение переданных государственных полномочий местным бюджетам в сфере трудовых отношений»</t>
  </si>
  <si>
    <t>17 2 01 00000</t>
  </si>
  <si>
    <t>Осуществление отдельных государственных полномочий в сфере трудовых отношений</t>
  </si>
  <si>
    <t>17 2 01 13310</t>
  </si>
  <si>
    <t>Другие общегосударственные вопросы</t>
  </si>
  <si>
    <t>13</t>
  </si>
  <si>
    <t xml:space="preserve">Муниципальная программа «Социальная поддержка граждан Курского района Курской области» </t>
  </si>
  <si>
    <t>02 0 00 00000</t>
  </si>
  <si>
    <t>02 1 00 00000</t>
  </si>
  <si>
    <t>Основное мероприятие «Оказание мер социальной поддержки общественным организациям ветеранов войны, труда, Вооруженных сил и правоохранительных органов»</t>
  </si>
  <si>
    <t>02 1 01 00000</t>
  </si>
  <si>
    <t>Оказание финансовой поддержки общественным организациям ветеранов войны, труда, Вооруженных Сил и правоохранительных органов</t>
  </si>
  <si>
    <t>02 1 01 13200</t>
  </si>
  <si>
    <t>Предоставление субсидий бюджетным, автономным учреждениям и иным некоммерческим организациям</t>
  </si>
  <si>
    <t>600</t>
  </si>
  <si>
    <t>Оказание финансовой поддержки общественным организациям</t>
  </si>
  <si>
    <t>02 1 01 С1470</t>
  </si>
  <si>
    <t>Подпрограмма «Развитие мер социальной поддержки отдельных категорий граждан»</t>
  </si>
  <si>
    <t>02 2 00 00000</t>
  </si>
  <si>
    <t>Основное мероприятие «Обеспечение реализации отдельных мероприятий, направленных на улучшение положения и качества жизни граждан»</t>
  </si>
  <si>
    <t>02 2 06 00000</t>
  </si>
  <si>
    <t>Осуществление мер по улучшению положения и качества жизни граждан</t>
  </si>
  <si>
    <t>02 2 06 С1473</t>
  </si>
  <si>
    <t>Подпрограмма «Улучшение демографической ситуации, совершенствование социальной поддержки семьи и детей»</t>
  </si>
  <si>
    <t>02 3 00 00000</t>
  </si>
  <si>
    <t>Основное мероприятие «Исполнение переданных государственных полномочий местным бюджетам на содержание работников по организации и осуществлению деятельности по опеке и попечительству»</t>
  </si>
  <si>
    <t>02 3 01 00000</t>
  </si>
  <si>
    <t>Содержание работников, осуществляющих переданные государственные полномочия по организации и осуществлению деятельности по опеке и попечительству</t>
  </si>
  <si>
    <t>02 3 01 13170</t>
  </si>
  <si>
    <t>04 0 00 00000</t>
  </si>
  <si>
    <t>Подпрограмма «Проведение муниципальной политики в области имущественных и земельных отношений»</t>
  </si>
  <si>
    <t>04 1 00 00000</t>
  </si>
  <si>
    <t>Основное мероприятие "Изготовление схем расположения земельных участков на кадастровом плане или кадастровой карте соответствующих территорий,  топографической съемки в масштабе 1:500, изготовление межевых планов земельных участков с постановкой на государственный кадастровый учет"</t>
  </si>
  <si>
    <t>04 1 01 00000</t>
  </si>
  <si>
    <t>Мероприятия в области земельных отношений</t>
  </si>
  <si>
    <t>04 1 01 С1468</t>
  </si>
  <si>
    <t>Основное мероприятие "Оценка земельных участков, государственная собственность на которые не разграничена и (или) находящихся в муниципальной собственности на территории Курского района Курской области"</t>
  </si>
  <si>
    <t>04 1 02 00000</t>
  </si>
  <si>
    <t>04 1 02 С1468</t>
  </si>
  <si>
    <t>Основное мероприятие "Услуги по лицензионному обслуживанию программных продуктов в конфигурации: ПП «БарсАренда»</t>
  </si>
  <si>
    <t>04 1 03 00000</t>
  </si>
  <si>
    <t>04 1 03 С1468</t>
  </si>
  <si>
    <t>Основное мероприятие "Изготовление технической документации, необходимой для постановки на государственный кадастровый учет объектов недвижимого имущества, включенных в реестр  муниципальной собственности, для последующей регистрации права муниципальной собственности"</t>
  </si>
  <si>
    <t>04 1 04 00000</t>
  </si>
  <si>
    <t>Мероприятия в области имущественных отношений</t>
  </si>
  <si>
    <t>04 1 04 С1467</t>
  </si>
  <si>
    <t>Муниципальная программа «Развитие муниципальной службы в  Курском районе Курской области»</t>
  </si>
  <si>
    <t>09 0 00 00000</t>
  </si>
  <si>
    <t>Подпрограмма «Реализация мероприятий, направленных на развитие муниципальной службы»</t>
  </si>
  <si>
    <t>09 1 00 00000</t>
  </si>
  <si>
    <r>
      <t>Основное мероприятие</t>
    </r>
    <r>
      <rPr>
        <sz val="14"/>
        <rFont val="Times New Roman"/>
        <family val="1"/>
        <charset val="204"/>
      </rPr>
      <t xml:space="preserve"> </t>
    </r>
    <r>
      <rPr>
        <sz val="14"/>
        <color indexed="8"/>
        <rFont val="Times New Roman"/>
        <family val="1"/>
        <charset val="204"/>
      </rPr>
      <t>«Повышение качества и эффективности муниципального управления»</t>
    </r>
  </si>
  <si>
    <t>09 1 01 00000</t>
  </si>
  <si>
    <t>Выполнение других (прочих) обязательств Курского района Курской области</t>
  </si>
  <si>
    <t>09 1 01 С1404</t>
  </si>
  <si>
    <t>Мероприятия, направленные на развитие муниципальной службы</t>
  </si>
  <si>
    <t>09 1 01 С1437</t>
  </si>
  <si>
    <r>
      <t xml:space="preserve">Реализация </t>
    </r>
    <r>
      <rPr>
        <sz val="14"/>
        <rFont val="Times New Roman"/>
        <family val="1"/>
        <charset val="204"/>
      </rPr>
      <t>государственных</t>
    </r>
    <r>
      <rPr>
        <sz val="14"/>
        <color indexed="8"/>
        <rFont val="Times New Roman"/>
        <family val="1"/>
        <charset val="204"/>
      </rPr>
      <t xml:space="preserve"> функций, связанных с общегосударственным управлением</t>
    </r>
  </si>
  <si>
    <t>76 0 00 00000</t>
  </si>
  <si>
    <t>Выполнение других обязательств Курского района Курской области</t>
  </si>
  <si>
    <t>76 1 00 00000</t>
  </si>
  <si>
    <t>76 1 00 С1404</t>
  </si>
  <si>
    <t>Иные бюджетные ассигнования</t>
  </si>
  <si>
    <t>800</t>
  </si>
  <si>
    <t>Иные межбюджетные трансферты из бюджета Курского района Курской области местным бюджетам поселений, входящих в состав Курского района Курской области   для осуществления переданных полномочий по разработке документов территориального планирования и градостроительного зонирования</t>
  </si>
  <si>
    <t>76 1 00 П1416</t>
  </si>
  <si>
    <t>Межбюджетные трансферты</t>
  </si>
  <si>
    <t>500</t>
  </si>
  <si>
    <t>Расходы на содержание работников, осуществляющих отдельные государственные полномочия, по организации проведения мероприятий по отлову и содержанию безнадзорных животных</t>
  </si>
  <si>
    <t>77 2 00 12712</t>
  </si>
  <si>
    <t>Реализация мероприятий по распространению официальной информации</t>
  </si>
  <si>
    <t>77 2 00 С1439</t>
  </si>
  <si>
    <t xml:space="preserve">Осуществление переданных ополномочий Российской Федерации на государственную регистрацию актов гражданского состояния </t>
  </si>
  <si>
    <t>77 2 00 59300</t>
  </si>
  <si>
    <t>Непрограммные расходы на обеспечение деятельности муниципальных казенных учреждений</t>
  </si>
  <si>
    <t>79 0 00 00000</t>
  </si>
  <si>
    <t>Расходы на обеспечение деятельности муниципальных казенных учреждений, не вошедшие в программные мероприятия</t>
  </si>
  <si>
    <t>79 1 00 00000</t>
  </si>
  <si>
    <t>Расходы на обеспечение деятельности (оказание услуг) муниципальных учреждений</t>
  </si>
  <si>
    <t>79 1 00 С1401</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</si>
  <si>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</si>
  <si>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</si>
  <si>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09</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</si>
  <si>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 в Курском районе Курской области»</t>
  </si>
  <si>
    <t>13 0 00 00000</t>
  </si>
  <si>
    <t>Подпрограмма «Снижение рисков и смягчение последствий чрезвычайных ситуаций природного и техногенного характера в Курском районе Курской области»</t>
  </si>
  <si>
    <t>13 2 00 00000</t>
  </si>
  <si>
    <t>Основное мероприятие «Создание на территории Курского района Курской области комплексной системы обеспечения безопасности жизнедеятельности населения Курского района Курской области АПК «Безопасный город»</t>
  </si>
  <si>
    <t>13 2 01 00000</t>
  </si>
  <si>
    <t>Отдельные мероприятия в области гражданской обороны, защиты населения и территорий от чрезвычайных ситуаций, безопасности людей на водных объектах</t>
  </si>
  <si>
    <t>13 2 01 C1460</t>
  </si>
  <si>
    <t>НАЦИОНАЛЬНАЯ ЭКОНОМИКА</t>
  </si>
  <si>
    <t>Общеэкономические вопросы</t>
  </si>
  <si>
    <t>Подпрограмма «Содействие временной занятости отдельных категорий граждан»</t>
  </si>
  <si>
    <t>17 1 00 00000</t>
  </si>
  <si>
    <t>Основное мероприятие «Создание условий развития рынка труда Курского района Курской области»</t>
  </si>
  <si>
    <t>17 1 01 00000</t>
  </si>
  <si>
    <t>Развитие рынка труда, повышение эффективности занятости населения</t>
  </si>
  <si>
    <t>17 1 01 С1436</t>
  </si>
  <si>
    <t>Дорожное хозяйство (дорожные фонды)</t>
  </si>
  <si>
    <t>Муниципальная программа «Развитие транспортной системы, обеспечение перевозки пассажиров в Курском районе Курской области и безопасности дорожного движения в Курском районе Курской области»</t>
  </si>
  <si>
    <t>11 0 00 00000</t>
  </si>
  <si>
    <t>Подпрограмма «Развитие сети автомобильных дорог Курского района Курской области»</t>
  </si>
  <si>
    <t>11 2 00 00000</t>
  </si>
  <si>
    <t>Основное мероприятие «Развитие современной  и эффективной транспортной  инфраструктуры»</t>
  </si>
  <si>
    <t>11 2 01 00000</t>
  </si>
  <si>
    <t>Реализация проекта «Народный бюджет»</t>
  </si>
  <si>
    <t>11 2 01 13604</t>
  </si>
  <si>
    <t>Капитальные вложения в объекты государственной (муниципальной) собственности</t>
  </si>
  <si>
    <t>400</t>
  </si>
  <si>
    <t>Проектирование, строительство (реконструкция), строительный контроль и авторский надзор автомобильных дорог общего пользования местного значения</t>
  </si>
  <si>
    <t>11 2 01 С1423</t>
  </si>
  <si>
    <t>Мероприятия, направленные на реализацию проекта  «Народный бюджет»</t>
  </si>
  <si>
    <t>11 2 01 S3604</t>
  </si>
  <si>
    <t>Основное мероприятие «Повышение технического уровня автомобильных дорог»</t>
  </si>
  <si>
    <t>11 2 02 00000</t>
  </si>
  <si>
    <t>11 2 02 13604</t>
  </si>
  <si>
    <t xml:space="preserve">Капитальный ремонт, ремонт и содержание автомобильных дорог общего пользования местного значения </t>
  </si>
  <si>
    <t>11 2 02 С1424</t>
  </si>
  <si>
    <t>11 2 02 S3604</t>
  </si>
  <si>
    <t>Региональный проект  «Дорожная сеть»</t>
  </si>
  <si>
    <t>11 2 R1 00000</t>
  </si>
  <si>
    <t>Финансовое обеспечение дорожной деятельности в рамках реализации национального проекта  «Безопасные и качественные автомобильные дороги»</t>
  </si>
  <si>
    <t>11 2 R1 53930</t>
  </si>
  <si>
    <t>Другие вопросы в области национальной экономики</t>
  </si>
  <si>
    <t xml:space="preserve">Муниципальная программа «Обеспечение доступным и комфортным жильем и коммунальными услугами граждан в Курском районе Курской области» </t>
  </si>
  <si>
    <t>12</t>
  </si>
  <si>
    <t>07 0 00 00000</t>
  </si>
  <si>
    <t xml:space="preserve"> Подпрограмма «Создание условий для обеспечения доступным и комфортным жильем граждан в Курском районе Курской области» </t>
  </si>
  <si>
    <t>07 2 00 00000</t>
  </si>
  <si>
    <t>Основное мероприятие «Мероприятия  по внесению сведений в Единый  государственный реестр недвижимости о границах муниципальных образований и границах населенных пунктов»</t>
  </si>
  <si>
    <t>07 2 03 00000</t>
  </si>
  <si>
    <t>Расходы на мероприятия по внесению в Единый государственный реестр недвижимости сведений о границах муниципальных образований и границах населенных пунктов</t>
  </si>
  <si>
    <t>07 2 03 13600</t>
  </si>
  <si>
    <t>Мероприятия по внесению сведений в Единый государственный реестр недвижимости о границах муниципальных образований и границах населенных пунктов</t>
  </si>
  <si>
    <t>07 2 03 S3600</t>
  </si>
  <si>
    <t>Основное мероприятие «Создание условий для развития жилищного строительства на территории Курского района Курской области»</t>
  </si>
  <si>
    <t>07 2 04 00000</t>
  </si>
  <si>
    <t>Мероприятия по разработке документов территориального планирования и градостроительного зонирования</t>
  </si>
  <si>
    <t>07 2 04 С1416</t>
  </si>
  <si>
    <t>Муниципальная программа «Развитие экономики Курского района Курской области»</t>
  </si>
  <si>
    <t>18 0 00 00000</t>
  </si>
  <si>
    <t>Подпрограмма «Содействие развитию малого и среднего предпринимательства в Курском районе Курской области»</t>
  </si>
  <si>
    <t>18 2 00 00000</t>
  </si>
  <si>
    <t>Основное мероприятие «Обеспечение благоприятных условий для развития малого и среднего предпринимательства»</t>
  </si>
  <si>
    <t>18 2 01 00000</t>
  </si>
  <si>
    <t>Обеспечение условий для развития малого и среднего предпринимательства на территории Курского района Курской области</t>
  </si>
  <si>
    <t>18 2 01 С1405</t>
  </si>
  <si>
    <t>Жилищно-коммунальное хозяйство</t>
  </si>
  <si>
    <t>05</t>
  </si>
  <si>
    <t>Жилищное хозяйство</t>
  </si>
  <si>
    <t>Муниципальная программа «Обеспечение доступным и комфортным жильем и коммунальными услугами граждан в Курском районе Курской области»</t>
  </si>
  <si>
    <t xml:space="preserve"> Подпрограмма «Обеспечение качественными услугами ЖКХ населения Курского района Курской области»</t>
  </si>
  <si>
    <t>07 3 00 00000</t>
  </si>
  <si>
    <t>Основное мероприятие «Обеспечение реализации отдельных мероприятий по повышению качества предоставления услуг ЖКХ»</t>
  </si>
  <si>
    <t>07 3 01 00000</t>
  </si>
  <si>
    <t>Мероприятия по капитальному ремонту муниципального жилищного фонда</t>
  </si>
  <si>
    <t>07 3 01 С1430</t>
  </si>
  <si>
    <t>Коммунальное хозяйство</t>
  </si>
  <si>
    <t>Муниципальная программа «Охрана окружающей среды в Курском районе Курской области»</t>
  </si>
  <si>
    <t>06 0 00 00000</t>
  </si>
  <si>
    <t>Подпрограмма «Экология и чистая вода  Курского района Курской области»</t>
  </si>
  <si>
    <t>06 1 00 00000</t>
  </si>
  <si>
    <t>Основное мероприятие «Обеспечение населения экологически чистой питьевой водой»</t>
  </si>
  <si>
    <t>06 1 01 00000</t>
  </si>
  <si>
    <t>Мероприятия по обеспечению населения экологически чистой питьевой водой</t>
  </si>
  <si>
    <t>06 1 01 С1427</t>
  </si>
  <si>
    <t>Мероприятия в области коммунального хозяйства</t>
  </si>
  <si>
    <t>07 3 01 С1431</t>
  </si>
  <si>
    <t>Муниципальная программа «Комплексное развитие сельских территорий Курского района Курской области»</t>
  </si>
  <si>
    <t>16 0 00 00000</t>
  </si>
  <si>
    <t>Подпрограмма «Создание и развитие инфраструктуры на сельских территориях»</t>
  </si>
  <si>
    <t>16 1 00 00000</t>
  </si>
  <si>
    <t>Основное мероприятие «Развитие инженерной инфраструктуры на сельских территориях»</t>
  </si>
  <si>
    <t>16 1 01 00000</t>
  </si>
  <si>
    <t>Создание условий для развития социальной и инженерной инфраструктуры муниципальных образований</t>
  </si>
  <si>
    <t>16 1 01 С1417</t>
  </si>
  <si>
    <t>Реализация мероприятий по устойчивому развитию сельских территорий за счет средств муниципального образования</t>
  </si>
  <si>
    <t>Образование</t>
  </si>
  <si>
    <t>07</t>
  </si>
  <si>
    <t>Дошкольное образование</t>
  </si>
  <si>
    <t>Муниципальная  программа «Развитие образования в Курском районе Курской области»</t>
  </si>
  <si>
    <t>03 0 00 00000</t>
  </si>
  <si>
    <t>Подпрограмма «Развитие дошкольного и общего образования детей»</t>
  </si>
  <si>
    <t>03 2 00 00000</t>
  </si>
  <si>
    <t>Основное мероприятие «Содействие развитию дошкольного образования»</t>
  </si>
  <si>
    <t>03 2 01 00000</t>
  </si>
  <si>
    <t>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 расходов на приобретение учебных пособий, средств обучения, игр, игрушек (за исключением расходов на содержание зданий и оплату коммунальных услуг)</t>
  </si>
  <si>
    <t>03 2 01 13030</t>
  </si>
  <si>
    <t>Основное мероприятие «Социальная поддержка работников образовательных организаций общего и дошкольного образования»</t>
  </si>
  <si>
    <t>03 2 03 00000</t>
  </si>
  <si>
    <t>Предоставление мер социальной поддержки работникам муниципальных образовательных организаций</t>
  </si>
  <si>
    <t>03 2 03 13060</t>
  </si>
  <si>
    <t>Обеспечение предоставления мер социальной поддержки работникам муниципальных образовательных организаций</t>
  </si>
  <si>
    <t>03 2 03 S3060</t>
  </si>
  <si>
    <t>Обеспечение предоставления мер социальной поддержки работникам муниципальных образовательных организаций за счет средств муниципального образования</t>
  </si>
  <si>
    <t>03 2 03 S3061</t>
  </si>
  <si>
    <t>Основное мероприятие «Реализация дошкольных образовательных программ»</t>
  </si>
  <si>
    <t>03 2 05 00000</t>
  </si>
  <si>
    <t>03 2 05 С1401</t>
  </si>
  <si>
    <t xml:space="preserve">Реализация проекта «Народный бюджет» </t>
  </si>
  <si>
    <t>03 2 05 13604</t>
  </si>
  <si>
    <t>Мероприятия, направленные на реализацию проекта «Народный бюджет»</t>
  </si>
  <si>
    <t>03 2 05 S3604</t>
  </si>
  <si>
    <t>Муниципальная программа «Повышение энергоэффективности в Курском районе Курской области»</t>
  </si>
  <si>
    <t>05 0 00 00000</t>
  </si>
  <si>
    <t>Подпрограмма «Энергосбережение и повышение энергетической эффективности в Курском районе Курской области»</t>
  </si>
  <si>
    <t>05 1 00 00000</t>
  </si>
  <si>
    <t>Основное мероприятие «Осуществление мероприятий в области энергосбережения»</t>
  </si>
  <si>
    <t>05 1 01 00000</t>
  </si>
  <si>
    <t>Мероприятия в области энергосбережения</t>
  </si>
  <si>
    <t>05 1 01 С1434</t>
  </si>
  <si>
    <t>Общее образование</t>
  </si>
  <si>
    <t>Муниципальная программа «Развитие образования в Курском районе Курской области»</t>
  </si>
  <si>
    <t>Основное мероприятие «Содействие развитию общего образования»</t>
  </si>
  <si>
    <t>03 2 02 00000</t>
  </si>
  <si>
    <t>Реализация основных общеобразовательных  и дополнительных общеобразовательных программ в части финансирования  расходов на оплату труда  работников муниципальных общеобразовательных организаций, расходов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</si>
  <si>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03 2 02 13040</t>
  </si>
  <si>
    <t>Основное мероприятие «Реализация основных общеобразовательных программ»</t>
  </si>
  <si>
    <t>03 2 06 00000</t>
  </si>
  <si>
    <t>Выполнение мероприятий по приобретению горюче-смазочных материалов для обеспечения подвоза обучающихся муниципальных общеобразовательных организаций к месту обучения и обратно</t>
  </si>
  <si>
    <t>03 2 06 13080</t>
  </si>
  <si>
    <t>Мероприятия по организации питания обучающихся из малоимущих и (или) многодетных семей, а также обучающихся с ограниченными возможностями здоровья в муниципальных общеобразовательных организациях</t>
  </si>
  <si>
    <t>03 2 06 13090</t>
  </si>
  <si>
    <t>03 2 06 С1401</t>
  </si>
  <si>
    <t>Расходы на мероприятия по организации питания обучающихся муниципальных образовательных организаций</t>
  </si>
  <si>
    <t>03 2 06 С1412</t>
  </si>
  <si>
    <t>03 2 06 13604</t>
  </si>
  <si>
    <t>Реализация мероприятий по приобретению горюче-смазочных материалов для обеспечения подвоза обучающихся муниципальных общеобразовательных организаций к месту обучения и обратно</t>
  </si>
  <si>
    <t>03 2 06 S3080</t>
  </si>
  <si>
    <t>Реализация мероприятий по организации питания обучающихся из малоимущих и (или) многодетных семей, а также обучающихся с ограниченными возможностями здоровья в муниципальных общеобразовательных организациях</t>
  </si>
  <si>
    <t>03 2 06 S3090</t>
  </si>
  <si>
    <t>03 2 06 S3604</t>
  </si>
  <si>
    <t>Региональный проект «Современная школа»</t>
  </si>
  <si>
    <t>03 2 Е1 00000</t>
  </si>
  <si>
    <t>03 2 Е1 51690</t>
  </si>
  <si>
    <t>Региональный проект «Успех каждого ребенка»</t>
  </si>
  <si>
    <t>03 2 Е2 00000</t>
  </si>
  <si>
    <t>03 2 Е2 50970</t>
  </si>
  <si>
    <t>03 2 Е2 54910</t>
  </si>
  <si>
    <t>Региональный проект «Цифровая образовательная среда»</t>
  </si>
  <si>
    <t>03 2 Е4 00000</t>
  </si>
  <si>
    <t>03 2 Е4 52100</t>
  </si>
  <si>
    <t>Подпрограмма «Создание новых мест в общеобразовательных организациях Курского района Курской области в соответствии с прогнозируемой потребностью и современными условиями обучения»</t>
  </si>
  <si>
    <t>03 4 00 00000</t>
  </si>
  <si>
    <t>Основное мероприятие «Введение новых мест в общеобразовательных организациях Курского района Курской области, в том числе путем строительства объектов инфраструктуры общего образования»</t>
  </si>
  <si>
    <t>03 4 01 00000</t>
  </si>
  <si>
    <t>03 4 01 С1404</t>
  </si>
  <si>
    <t>Подпрограмма «Повышение безопасности дорожного движения в Курском районе Курской области»</t>
  </si>
  <si>
    <t>11 4 00 00000</t>
  </si>
  <si>
    <t>Основное мероприятие «Мероприятия, направленные на предупреждение опасного поведения участников дорожного движения»</t>
  </si>
  <si>
    <t>11 4 01 00000</t>
  </si>
  <si>
    <t>Обеспечение безопасности дорожного движения на автомобильных дорогах местного значения</t>
  </si>
  <si>
    <t>11 4 01 С1459</t>
  </si>
  <si>
    <t>Подпрограмма «Обеспечение правопорядка на территории Курского района Курской области»</t>
  </si>
  <si>
    <t>12 2 00 00000</t>
  </si>
  <si>
    <t>Основное мероприятие «Обеспечение правопорядка на территории Курского района Курской области»</t>
  </si>
  <si>
    <t>12 2 01 00000</t>
  </si>
  <si>
    <t>Реализация мероприятий направленных на обеспечение правопорядка на территории Курского района Курской области</t>
  </si>
  <si>
    <t>12 2  01 С1435</t>
  </si>
  <si>
    <t>Основное мероприятие «Профилактика наркомании и медико-социальная реабилитация больных наркоманией»</t>
  </si>
  <si>
    <t>12 2 02 00000</t>
  </si>
  <si>
    <t>12 2  02 С1435</t>
  </si>
  <si>
    <t>Основное мероприятие  «Использование спутниковых навигационных технологий и других результатов космической деятельности в интересах развития Курского района Курской области»</t>
  </si>
  <si>
    <t>Дополнительное образование детей</t>
  </si>
  <si>
    <t>Подпрограмма «Развитие дополнительного образования и системы воспитания детей»</t>
  </si>
  <si>
    <t>03 3 00 00000</t>
  </si>
  <si>
    <t>Основное мероприятие "Реализация  образовательных программ дополнительного образования и мероприятия по их развитию"</t>
  </si>
  <si>
    <t>03 3 01 00000</t>
  </si>
  <si>
    <t>03 3 01 С1401</t>
  </si>
  <si>
    <t xml:space="preserve">Реализация проекта "Народный бюджет" </t>
  </si>
  <si>
    <t>03 3 01 13604</t>
  </si>
  <si>
    <t>Мероприятия, направленные на реализацию проекта "Народный бюджет"</t>
  </si>
  <si>
    <t>03 3 01 S3604</t>
  </si>
  <si>
    <t>Основное мероприятие "Социальная поддержка работников образовательных организаций дополнительного образования"</t>
  </si>
  <si>
    <t>03 3 02 00000</t>
  </si>
  <si>
    <t>03 3 02 13060</t>
  </si>
  <si>
    <t>03 3 02 S3060</t>
  </si>
  <si>
    <t>Молодежная политика</t>
  </si>
  <si>
    <t>Муниципальная программа «Повышение эффективности работы с молодежью, организация отдыха и оздоровления детей, молодежи, развитие физической культуры  и спорта в Курском районе  Курской области»</t>
  </si>
  <si>
    <t>08 0 00 00000</t>
  </si>
  <si>
    <t>Подпрограмма «Повышение эффективности реализации молодежной политики»</t>
  </si>
  <si>
    <t>Основное мероприятие "Создание условий для вовлечения молодежи в активную общественную деятельность"</t>
  </si>
  <si>
    <t>Реализация мероприятий в сфере молодежной политики</t>
  </si>
  <si>
    <t>Подпрограмма «Оздоровление и отдых детей»</t>
  </si>
  <si>
    <t>08 4 00 00000</t>
  </si>
  <si>
    <t>Основное мероприятие "Организация оздоровления и отдыха детей Курского района Курской области"</t>
  </si>
  <si>
    <t>08 4 01 00000</t>
  </si>
  <si>
    <t>Организация отдыха детей в каникулярное время</t>
  </si>
  <si>
    <t>08 4 01 13540</t>
  </si>
  <si>
    <t>Мероприятия, связанные с организацией отдыха детей в каникулярное время</t>
  </si>
  <si>
    <t>08 4 01 S3540</t>
  </si>
  <si>
    <t>Социальное обеспечение и иные выплаты населению</t>
  </si>
  <si>
    <t>300</t>
  </si>
  <si>
    <t>Другие вопросы в области образования</t>
  </si>
  <si>
    <t>Подпрограмма «Обеспечение реализации муниципальной программы «Развитие образования в Курском районе Курской области»</t>
  </si>
  <si>
    <t>03 1 00 00000</t>
  </si>
  <si>
    <t>Основное мероприятие «Сопровождение реализации отдельных мероприятий муниципальной программы»</t>
  </si>
  <si>
    <t>03 1 01 00000</t>
  </si>
  <si>
    <t>Содержание работников, осуществляющих переданные государственные полномочия по выплате компенсации части родительской платы</t>
  </si>
  <si>
    <t>03 1 01 13120</t>
  </si>
  <si>
    <t>03 1 01 С1401</t>
  </si>
  <si>
    <t>Основное мероприятие "Руководство и управление в сфере установленных функций"</t>
  </si>
  <si>
    <t>03 1 02 00000</t>
  </si>
  <si>
    <t>03 1 02 С1402</t>
  </si>
  <si>
    <t>12 2 02 С1435</t>
  </si>
  <si>
    <t>Основное мероприятие «Профилактика рецидивной преступности, ресоциализация и социальная адаптация лиц, освободившихся из учреждений исполнения наказания, а также осуждённых к мерам наказания, не связанных с лишением свободы»</t>
  </si>
  <si>
    <t>12 2 03 00000</t>
  </si>
  <si>
    <t>12 2 03 С1435</t>
  </si>
  <si>
    <t>12 2  03 С1435</t>
  </si>
  <si>
    <t>КУЛЬТУРА, КИНЕМАТОГРАФИЯ</t>
  </si>
  <si>
    <t>08</t>
  </si>
  <si>
    <t>Культура</t>
  </si>
  <si>
    <t>Муниципальная программа «Развитие культуры в Курском районе Курской области»</t>
  </si>
  <si>
    <t>01 0 00 00000</t>
  </si>
  <si>
    <t>Подпрограмма «Искусство»</t>
  </si>
  <si>
    <t>01 1 00 00000</t>
  </si>
  <si>
    <t>Основное мероприятие "Создание благоприятных условий для устойчивого развития сферы культуры"</t>
  </si>
  <si>
    <t>01 1 01 00000</t>
  </si>
  <si>
    <t>01 1 01 С1401</t>
  </si>
  <si>
    <t>Проведение мероприятий в области культуры</t>
  </si>
  <si>
    <t>01 1 01 С1463</t>
  </si>
  <si>
    <t>Подпрограмма «Наследие»</t>
  </si>
  <si>
    <t>01 2 00 00000</t>
  </si>
  <si>
    <t>Основное мероприятие "Развитие библиотечного дела в Курском районе Курской области"</t>
  </si>
  <si>
    <t>01 2 01 00000</t>
  </si>
  <si>
    <t>01 2 01 С1401</t>
  </si>
  <si>
    <t>Другие вопросы в области культуры, кинематографии</t>
  </si>
  <si>
    <t>Подпрограмма «Управление муниципальной программой и обеспечение   условий реализации»</t>
  </si>
  <si>
    <t>01 3 00 00000</t>
  </si>
  <si>
    <t>Основное мероприятие "Организация и поддержка учреждений культуры, искусства и образования в сфере культуры"</t>
  </si>
  <si>
    <t>01 3 01 00000</t>
  </si>
  <si>
    <t>Содержание работников, осуществляющих отдельные государственные полномочия по предоставлению работникам муниципальных учреждений культуры мер социальной поддержки</t>
  </si>
  <si>
    <t>01 3 01 13340</t>
  </si>
  <si>
    <t>01 3 03 00000</t>
  </si>
  <si>
    <t>01 3 03 С1402</t>
  </si>
  <si>
    <t>Здравоохранение</t>
  </si>
  <si>
    <t>Санитарно-эпидемиологическое благополучие</t>
  </si>
  <si>
    <t>77 2 00 12700</t>
  </si>
  <si>
    <t>СОЦИАЛЬНАЯ ПОЛИТИКА</t>
  </si>
  <si>
    <t>Пенсионное обеспечение</t>
  </si>
  <si>
    <t>10</t>
  </si>
  <si>
    <t>Основное мероприятие «Оказание социальной поддержки муниципальным служащим»</t>
  </si>
  <si>
    <t>02 2 05 00000</t>
  </si>
  <si>
    <t>Выплата пенсий за выслугу лет и доплат к пенсиям муниципальных служащих</t>
  </si>
  <si>
    <t>02 2 05 С1445</t>
  </si>
  <si>
    <t>Социальное обеспечение населения</t>
  </si>
  <si>
    <t>Основное мероприятие "Оказание мер социальной поддержки и социальной помощи отдельным категориям граждан"</t>
  </si>
  <si>
    <t>01 3 02 00000</t>
  </si>
  <si>
    <t>Осуществление отдельных государственных полномочий по предоставлению работникам муниципальных учреждений культуры мер социальной поддержки</t>
  </si>
  <si>
    <t>01 3 02 13350</t>
  </si>
  <si>
    <t>Основное мероприятие «Оказание мер социальной поддержки реабилитированным лицам»</t>
  </si>
  <si>
    <t>02 2 02 00000</t>
  </si>
  <si>
    <t>Обеспечение мер социальной поддержки реабилитированных лиц и лиц, признанных пострадавшими от политических репрессий</t>
  </si>
  <si>
    <t>02 2 02 11170</t>
  </si>
  <si>
    <t>Основное мероприятие «Оказание социальной поддержки отдельным категориям граждан по обеспечению продовольственными товарами»</t>
  </si>
  <si>
    <t>02 2 03 00000</t>
  </si>
  <si>
    <t>Предоставление социальной поддержки отдельным категориям граждан по обеспечению продовольственными товарами</t>
  </si>
  <si>
    <t>02 2 03 11180</t>
  </si>
  <si>
    <t>Основное мероприятие «Оказание мер социальной поддержки  ветеранам труда и  труженикам тыла»</t>
  </si>
  <si>
    <t>02 2 04 00000</t>
  </si>
  <si>
    <t>Обеспечение мер социальной поддержки ветеранов  труда</t>
  </si>
  <si>
    <t>02 2 04 13150</t>
  </si>
  <si>
    <t>Обеспечение мер социальной поддержки тружеников тыла</t>
  </si>
  <si>
    <t>02 2 04 13160</t>
  </si>
  <si>
    <t>Осуществление отдельных государственных полномочий по финансовому обеспечению мер социальной поддержки на предоставление компенсации расходов на оплату жилых помещений, отопления и  освещения работникам муниципальных образовательных организаций</t>
  </si>
  <si>
    <t>03 2 03 13070</t>
  </si>
  <si>
    <t>Основное мероприятие "Социальная поддержка работников образовательных организаций дополнительного образованияя"</t>
  </si>
  <si>
    <t>03 3 02 13070</t>
  </si>
  <si>
    <t>Основное мероприятие «Государственная поддержка молодых семей в улучшении жилищных условий в Курском районе Курской области»</t>
  </si>
  <si>
    <t>07 2 02 00000</t>
  </si>
  <si>
    <t>Реализация мероприятий по обеспечению жильем молодых семей</t>
  </si>
  <si>
    <t>07 2 02 L4970</t>
  </si>
  <si>
    <t>Охрана семьи и детства</t>
  </si>
  <si>
    <t>Подпрограмма «Управление муниципальной программой и обеспечение условий реализации» муниципальной программы «Развитие культуры в Курском районе Курской области на 2015-2019 годы»</t>
  </si>
  <si>
    <t>Основное мероприятие «Обеспечение реализации комплекса мер, направленных на улучшение демографической ситуации в  Курском районе Курской области»</t>
  </si>
  <si>
    <t>02 2 01 00000</t>
  </si>
  <si>
    <t>Ежемесячное пособие на ребенка</t>
  </si>
  <si>
    <t>02 2 01 11130</t>
  </si>
  <si>
    <t xml:space="preserve"> Основное мероприятие «Организация осуществления государственных выплат и пособий гражданам, имеющим детей, детям-сиротам и детям, оставшимся без попечения родителей»</t>
  </si>
  <si>
    <t>02 3 02 00000</t>
  </si>
  <si>
    <t>Содержание ребенка в семье опекуна и приемной семье, а также вознаграждение, причитающееся приемному родителю</t>
  </si>
  <si>
    <t>02 3 02 13190</t>
  </si>
  <si>
    <t>Основное мероприятие "Содействие развитию дошкольного образования"</t>
  </si>
  <si>
    <t>Выплата компенсации части родительской платы</t>
  </si>
  <si>
    <t>03 2 01 13000</t>
  </si>
  <si>
    <t>Другие вопросы в области социальной политики</t>
  </si>
  <si>
    <t>Основное мероприятие «Финансовое обеспечение полномочий, переданных местным бюджетам на содержание работников, в сфере социальной защиты населения»</t>
  </si>
  <si>
    <t>02 1 02 00000</t>
  </si>
  <si>
    <t>Содержание работников, осуществляющих переданные государственные полномочия в сфере социальной защиты</t>
  </si>
  <si>
    <t>02 1 02 13220</t>
  </si>
  <si>
    <t>ФИЗИЧЕСКАЯ КУЛЬТУРА И СПОРТ</t>
  </si>
  <si>
    <t>11</t>
  </si>
  <si>
    <t xml:space="preserve">Физическая культура </t>
  </si>
  <si>
    <t>Подпрограмма «Реализация муниципальной политики в сфере физической культуры и спорта»</t>
  </si>
  <si>
    <t>08 3 00 00000</t>
  </si>
  <si>
    <t>Основное мероприятие «Физическое воспитание, вовлечение населения в занятия физической культурой и массовым спортом, обеспечение организации и проведения физкультурных мероприятий и спортивных мероприятий»</t>
  </si>
  <si>
    <t>08 3 01 00000</t>
  </si>
  <si>
    <t>08 3 01 С1401</t>
  </si>
  <si>
    <t>Массовый спорт</t>
  </si>
  <si>
    <t>08 3 01 С1404</t>
  </si>
  <si>
    <t>Создание условий, обеспечивающих повышение мотивации жителей Курского района Курской области к регулярным занятиям физической культурой и спортом и ведению здорового образа жизни</t>
  </si>
  <si>
    <t>08 3 01 С1406</t>
  </si>
  <si>
    <t>Основное мероприятие "Обеспечение подготовки спортсменов Курского района Курской области высокого класса, материально-техническое обеспечение спортивных сборных команд Курского района Курской области (отдельных спортсменов Курского района Курской области)"</t>
  </si>
  <si>
    <t>08 3 02 00000</t>
  </si>
  <si>
    <t>Создание условий для успешного выступления спортсменов Курского района Курской области на областных спортивных соревнованиях и развития спортивного резерва</t>
  </si>
  <si>
    <t>08 3 02 С1407</t>
  </si>
  <si>
    <t>Спорт высших достижений</t>
  </si>
  <si>
    <t>Межбюджетные трансферты общего характера бюджетам бюджетной системы Российской Федерации</t>
  </si>
  <si>
    <t>14</t>
  </si>
  <si>
    <t>Дотации на выравнивание бюджетной обеспеченности субъектов Российской Федерации и муниципальных образований</t>
  </si>
  <si>
    <t>Подпрограмма «Эффективная система межбюджетных отношений в Курском районе Курской области»</t>
  </si>
  <si>
    <t>14 2 00 00000</t>
  </si>
  <si>
    <t>Основное мероприятие «Выравнивание бюджетной обеспеченности поселений Курского района Курской области»</t>
  </si>
  <si>
    <t>14 2 01 00000</t>
  </si>
  <si>
    <t>Осуществление отдельных государственных полномочий по расчету и предоставлению дотаций на выравнивание бюджетной обеспеченности поселений</t>
  </si>
  <si>
    <t>14 2 01 13450</t>
  </si>
  <si>
    <t>Реализация государственных функций, связанных с общегосударственным управлением</t>
  </si>
  <si>
    <t>ВЕДОМСТВЕННАЯ СТРУКТУРА РАСХОДОВ БЮДЖЕТА КУРСКОГО РАЙОНА КУРСКОЙ ОБЛАСТИ НА 2020 ГОД И НА ПЛАНОВЫЙ ПЕРИОД 2021 И 2022 ГОДОВ</t>
  </si>
  <si>
    <t>ГРБС</t>
  </si>
  <si>
    <t>РЗ</t>
  </si>
  <si>
    <t>Национальная экономика</t>
  </si>
  <si>
    <t>Социальная политика</t>
  </si>
  <si>
    <t>Физическая культура и спорт</t>
  </si>
  <si>
    <t xml:space="preserve">Представительное Собрание Курского района Курской области </t>
  </si>
  <si>
    <t xml:space="preserve">Отдел социального обеспечения Администрации Курского района Курской области </t>
  </si>
  <si>
    <t xml:space="preserve">Образование </t>
  </si>
  <si>
    <t xml:space="preserve">Подпрограмма «Развитие дополнительного образования и системы воспитания детей»
</t>
  </si>
  <si>
    <t>Культура, кинематография</t>
  </si>
  <si>
    <t>Распределение бюджетных ассигнований по целевым статьям (муниципальным программам Курского района Курской области и непрограммным направлениям деятельности), группам видов расходов классификации расходов бюджета Курского района Курской области на 2020 год и на плановый период 2021 и 2022 годов</t>
  </si>
  <si>
    <t>00 0 00 00000</t>
  </si>
  <si>
    <r>
      <t xml:space="preserve">Реализация </t>
    </r>
    <r>
      <rPr>
        <b/>
        <sz val="14"/>
        <rFont val="Times New Roman"/>
        <family val="1"/>
        <charset val="204"/>
      </rPr>
      <t>государственных</t>
    </r>
    <r>
      <rPr>
        <b/>
        <sz val="14"/>
        <color indexed="8"/>
        <rFont val="Times New Roman"/>
        <family val="1"/>
        <charset val="204"/>
      </rPr>
      <t xml:space="preserve"> функций, связанных с общегосударственным управлением</t>
    </r>
  </si>
  <si>
    <t>Осуществление переданных ополномочий Российской Федерации на государственную регистрацию актов гражданского состояния</t>
  </si>
  <si>
    <t>Объем межбюджетных трансфертов, получаемых из других бюджетов бюджетной системы Российской Федерации на 2020 год и на плановый период 2021 и 2022 годов</t>
  </si>
  <si>
    <t>14 2 01 С1466</t>
  </si>
  <si>
    <t xml:space="preserve"> Подпрограмма «Создание условий для обеспечения доступным и комфортным жильем граждан в Курском районе Курской области»</t>
  </si>
  <si>
    <t>Основное мероприятие «Развитие социальной и инженерной инфраструктуры Курского района Курской области»</t>
  </si>
  <si>
    <t>07 2 01 00000</t>
  </si>
  <si>
    <t>07 2 01 С1417</t>
  </si>
  <si>
    <t>Выравнивание бюджетной обеспеченности поселений за счет средств бюджета Курского района Курской области</t>
  </si>
  <si>
    <t>08 2 00 00000</t>
  </si>
  <si>
    <t>08 2 01 00000</t>
  </si>
  <si>
    <t>08 2 01 С1414</t>
  </si>
  <si>
    <t>2 02 25393 00 0000 150</t>
  </si>
  <si>
    <t>Субсидии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</si>
  <si>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2 02 25393 05 0000 150</t>
  </si>
  <si>
    <t xml:space="preserve">Субсидии бюджетам муниципальных районов на финансовое обеспечение дорожной деятельности в рамках реализации национального проекта "Безопасные и качественные автомобильные дороги"
</t>
  </si>
  <si>
    <t>Муниципальная программа «Управление муниципальным имуществом и  земельными ресурсами в Курском районе Курской области»</t>
  </si>
  <si>
    <t>2 02 25097 00 0000 150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</si>
  <si>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</si>
  <si>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</si>
  <si>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</si>
  <si>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2 02 25169 00 0000 150</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</si>
  <si>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</si>
  <si>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2 02 25169 05 0000 150</t>
  </si>
  <si>
    <t>Субсидии бюджетам муниципальных районов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</si>
  <si>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2 02 25210 00 0000 150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</si>
  <si>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</si>
  <si>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2 02 25210 05 0000 150</t>
  </si>
  <si>
    <t>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</si>
  <si>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2 02 25255 00 0000 150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</si>
  <si>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</si>
  <si>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2 02 25255 05 0000 150</t>
  </si>
  <si>
    <t>Субсидии бюджетам муниципальных районов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</si>
  <si>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2 02 25491 00 0000 150</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</si>
  <si>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</si>
  <si>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2 02 25491 05 0000 150</t>
  </si>
  <si>
    <t>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</si>
  <si>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2 02 25497 00 0000 150</t>
  </si>
  <si>
    <t>Субсидии бюджетам на реализацию мероприятий по обеспечению жильем молодых семей</t>
  </si>
  <si>
    <t>2 02 25497 05 0000 150</t>
  </si>
  <si>
    <t>Субсидии бюджетам муниципальных районов на реализацию мероприятий по обеспечению жильем молодых семей</t>
  </si>
  <si>
    <t>2 02 27372 00 0000 150</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</si>
  <si>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</si>
  <si>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2 02 27372 05 0000 150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</si>
  <si>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</si>
  <si>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</si>
  <si>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 xml:space="preserve">2 02 27576 05 0000 150
</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</si>
  <si>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</si>
  <si>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2 02 45160 00 0000 150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</si>
  <si>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</si>
  <si>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2 02 45160 05 0000 150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</si>
  <si>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</si>
  <si>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2 19 00000 00 0000 000</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</si>
  <si>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</si>
  <si>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</si>
  <si>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Резервные фонды</t>
  </si>
  <si>
    <t>78 0 00 00000</t>
  </si>
  <si>
    <t xml:space="preserve">Резервный фонд </t>
  </si>
  <si>
    <t>78 1 00 00000</t>
  </si>
  <si>
    <t>Резервный фонд Администрации Курской области</t>
  </si>
  <si>
    <t xml:space="preserve">001 </t>
  </si>
  <si>
    <t>78 1 00 10030</t>
  </si>
  <si>
    <t>Реализация мероприятий, направленных на строительство (реконструкцию), капитальный ремонт, ремонт и содержание автомобильных дорог общего пользования местного значения</t>
  </si>
  <si>
    <t>11 2 01 13390</t>
  </si>
  <si>
    <t>Основное мероприятие «Развитие транспортной инфраструктуры на сельских территориях»</t>
  </si>
  <si>
    <t>16 1 02 00000</t>
  </si>
  <si>
    <t>Мероприятия, направленные на развитие транспортной инфраструктуры на сельских территориях Курского района Курской области</t>
  </si>
  <si>
    <t>16 1 02 L3720</t>
  </si>
  <si>
    <t>Выполнение других (прочих) обязательств Курского района Курской област</t>
  </si>
  <si>
    <t>16 1 01 С1404</t>
  </si>
  <si>
    <t>Реализация мероприятий по устойчивому развитию сельских территорий</t>
  </si>
  <si>
    <t>16 1 01 R5761</t>
  </si>
  <si>
    <t>16 1 01 S5761</t>
  </si>
  <si>
    <t>03 2 04 00000</t>
  </si>
  <si>
    <t>03 2 04 L2550</t>
  </si>
  <si>
    <t>Выполнение мероприятий по благоустройству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</si>
  <si>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Благоустройство зданий муниципальных общеобразовательных организаций в целях соблюдения требований к воздушно-тепловому режиму, водоснабжению и канализации</t>
  </si>
  <si>
    <t>03 2 06 S3091</t>
  </si>
  <si>
    <t>Реализация мероприятий по организации питания обучающихся из малоимущих и (или) многодетных семей, а также обучающихся с ограниченными возможностями здоровья в муниципальных общеобразовательных организациях за счет средств муниципального образования</t>
  </si>
  <si>
    <t xml:space="preserve">2 02 27576 00 0000 150
</t>
  </si>
  <si>
    <t>07 2 01 С1404</t>
  </si>
  <si>
    <t>2 19 60010 05 0000 150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</si>
  <si>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</si>
  <si>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2 19 00000 05 0000 150</t>
  </si>
  <si>
    <t>03 2 06 12420</t>
  </si>
  <si>
    <t>Проведение мероприятий в области образования</t>
  </si>
  <si>
    <t>02 1 02 13221</t>
  </si>
  <si>
    <t>Содержание работников, осуществляющих отдельные государственные полномочия по назначению и выплате ежемесячной выплаты на детей в возрасте от трех до семи лет включительно</t>
  </si>
  <si>
    <t>02 3 03 00000</t>
  </si>
  <si>
    <t>02 3 03 R3020</t>
  </si>
  <si>
    <t>02 3 03 R3021</t>
  </si>
  <si>
    <t>Ежемесячная денежная выплата на ребенка в возрасте от трех до семи лет включительно</t>
  </si>
  <si>
    <t>Оплата услуг по доставке и пересылке ежемесячной денежной выплаты на ребенка в возрасте от трех до семи лет включительно</t>
  </si>
  <si>
    <t xml:space="preserve">11 2 01 S3370 </t>
  </si>
  <si>
    <t>Реализация мероприятий, направленных на проектирование, строительство, реконструкцию, капитальный ремонт и ремонт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</si>
  <si>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2 02 49999 00 0000 150</t>
  </si>
  <si>
    <t>2 02 49999 05 0000 150</t>
  </si>
  <si>
    <t xml:space="preserve">Прочие межбюджетные трансферты, передаваемые бюджетам
</t>
  </si>
  <si>
    <t xml:space="preserve">Прочие межбюджетные трансферты, передаваемые бюджетам муниципальных районов
</t>
  </si>
  <si>
    <t>2 02 35120 00 0000 150</t>
  </si>
  <si>
    <t>2 02 35120 05 0000 150</t>
  </si>
  <si>
    <t xml:space="preserve">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</si>
  <si>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 xml:space="preserve">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</si>
  <si>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2 02 15002 05 0000 150</t>
  </si>
  <si>
    <t>2 02 15002 00 0000 150</t>
  </si>
  <si>
    <t xml:space="preserve">Дотации бюджетам на поддержку мер по обеспечению сбалансированности бюджетов
</t>
  </si>
  <si>
    <t xml:space="preserve">Дотации бюджетам муниципальных районов на поддержку мер по обеспечению сбалансированности бюджетов
</t>
  </si>
  <si>
    <t>12 2 01 С1435</t>
  </si>
  <si>
    <t>Реализация мероприятий, направленных на обеспечение правопорядка на территории Курского района Курской области</t>
  </si>
  <si>
    <t>12 2 04 00000</t>
  </si>
  <si>
    <t>12 2 04 С1435</t>
  </si>
  <si>
    <t>12 2 05 00000</t>
  </si>
  <si>
    <t>12 2 05 С1435</t>
  </si>
  <si>
    <t>76 1 00 51200</t>
  </si>
  <si>
    <t>Подпрограмма "Улучшение демографической ситуации, совершенствование социальной поддержки семьи и детей"</t>
  </si>
  <si>
    <t>Основное мероприятие "Обеспечение реализации комплекса мер, направленных на улучшение демографической ситуации в Курском районе Курской области"</t>
  </si>
  <si>
    <t>Источники финансирования дефицита бюджета Курского района Курской области на 2020 год и на плановый период 2021 и 2022 годов</t>
  </si>
  <si>
    <t>Субвенции  бюджетам муниципальных районов на содержание работников, обеспечивающих переданные государственные полномочия по осуществлению  выплаты компенсации части родительской платы за присмотр и уход за детьми, посещающими образовательные организации, реализующих основную общеобразовательную программу дошкольного образования</t>
  </si>
  <si>
    <t>Субвенции  бюджетам муниципальных районов на содержание работников, осуществляющих отдельные государственные полномочия по организации проведения мероприятий по отлову и содержанию безнадзорных животных</t>
  </si>
  <si>
    <t>Субвенции  бюджетам муниципальных районов на осуществление отдельных государственных полномочий по организации проведения мероприятий по отлову и содержанию безнадзорных животных</t>
  </si>
  <si>
    <t>Субвенции бюджетам муниципальных районов на содержание работников, осуществляющих отдельные государственные полномочия по назначению и выплате ежемесячной выплаты на детей в возрасте от трех до семи лет включительно</t>
  </si>
  <si>
    <t>Обеспечение проведения выборов и референдумов</t>
  </si>
  <si>
    <t>Организация и проведение выборов и референдумов</t>
  </si>
  <si>
    <t>77 3 00 00000</t>
  </si>
  <si>
    <t>Подготовка и проведение выборов</t>
  </si>
  <si>
    <t>77 3 00 С1441</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</si>
  <si>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</si>
  <si>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</si>
  <si>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</si>
  <si>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Выполнение мероприятий, направленных на внедрение целевой модели цифровой образовательной среды в общеобразовательных организациях</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</si>
  <si>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</si>
  <si>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Организация мероприятий при осуществлении деятельности по обращению с животными без владельцев</t>
  </si>
  <si>
    <t>1 08 07150 01 0000 110</t>
  </si>
  <si>
    <t>Государственная пошлина за выдачу разрешения на установку рекламной конструкции</t>
  </si>
  <si>
    <t>1 13 02065 05 0000 130</t>
  </si>
  <si>
    <t>Доходы, поступающие в порядке возмещения расходов, понесенных в связи с эксплуатацией имущества муниципальных районов</t>
  </si>
  <si>
    <t>1 13 02995 05 0000 130</t>
  </si>
  <si>
    <t>Прочие доходы от компенсации затрат бюджетов муниципальных районов</t>
  </si>
  <si>
    <t>1 16 07090 05 0000 140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</si>
  <si>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</si>
  <si>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1 16 10031 05 0000 140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</si>
  <si>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</si>
  <si>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1 16 10032 05 0000 140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</si>
  <si>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</si>
  <si>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</si>
  <si>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1 16 10123 01 0000 140</t>
  </si>
  <si>
    <t>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</si>
  <si>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</si>
  <si>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Судебная система</t>
  </si>
  <si>
    <t xml:space="preserve">Осуществление переданных полномочий Российской Федерации на государственную регистрацию актов гражданского состояния </t>
  </si>
  <si>
    <t>1 08 00000 00 0000 000</t>
  </si>
  <si>
    <t>ГОСУДАРСТВЕННАЯ ПОШЛИНА</t>
  </si>
  <si>
    <t>1 08 07000 01 0000 110</t>
  </si>
  <si>
    <t>Государственная пошлина за государственную регистрацию, а также за совершение прочих юридически значимых действий</t>
  </si>
  <si>
    <t>1 13 00000 00 0000 000</t>
  </si>
  <si>
    <t>ДОХОДЫ ОТ ОКАЗАНИЯ ПЛАТНЫХ УСЛУГ И КОМПЕНСАЦИИ ЗАТРАТ ГОСУДАРСТВА</t>
  </si>
  <si>
    <t>1 13 02000 00 0000 130</t>
  </si>
  <si>
    <t>Доходы от компенсации затрат государства</t>
  </si>
  <si>
    <t>1 13 02060 00 0000 130</t>
  </si>
  <si>
    <t>Доходы, поступающие в порядке возмещения расходов, понесенных в связи с эксплуатацией имущества</t>
  </si>
  <si>
    <t>1 13 02990 00 0000 130</t>
  </si>
  <si>
    <t>Прочие доходы от компенсации затрат государства</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</si>
  <si>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</si>
  <si>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</si>
  <si>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</si>
  <si>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</si>
  <si>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</si>
  <si>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</si>
  <si>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</si>
  <si>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</si>
  <si>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</si>
  <si>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</si>
  <si>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</si>
  <si>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</si>
  <si>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1 16 07000 01 0000 140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</si>
  <si>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</si>
  <si>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</si>
  <si>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</si>
  <si>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1 16 10000 00 0000 140</t>
  </si>
  <si>
    <t>Платежи в целях возмещения причиненного ущерба (убытков)</t>
  </si>
  <si>
    <t>1 16 10030 05 0000 140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</si>
  <si>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</si>
  <si>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</si>
  <si>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</si>
  <si>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</si>
  <si>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</si>
  <si>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</si>
  <si>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</si>
  <si>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местным бюджетам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</si>
  <si>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2 02 35302 0 0000 150</t>
  </si>
  <si>
    <t>Субвенции бюджетам муниципальных образований на осуществление ежемесячных выплат на детей в возрасте от трех до семи лет включительно</t>
  </si>
  <si>
    <t>2 02 35302 05 0000 150</t>
  </si>
  <si>
    <t>Субвенции бюджетам муниципальных районов на осуществление ежемесячных выплат на детей в возрасте от трех до семи лет включительно</t>
  </si>
  <si>
    <t>2 02 45519 00 0000 150</t>
  </si>
  <si>
    <t>Межбюджетные трансферты, передаваемые бюджетам на поддержку отрасли культуры</t>
  </si>
  <si>
    <t>2 02 45519 05 0000 150</t>
  </si>
  <si>
    <t>Межбюджетные трансферты, передаваемые бюджетам муниципальных районов на поддержку отрасли культуры</t>
  </si>
  <si>
    <t xml:space="preserve">11 2 01 13370 </t>
  </si>
  <si>
    <t>Мероприятия направленные на развитие социальной и инженерной инфраструктуры муниципальных образований Курской области</t>
  </si>
  <si>
    <t>07 2 01 S1500</t>
  </si>
  <si>
    <t>Ежемесячная денежная выплата на ребенка в возрасте от трех до семи лет включительно (с софинансированием расходов из средств резервного фонда Правительства Российской Федерации)</t>
  </si>
  <si>
    <t>02 3 03 R302F</t>
  </si>
  <si>
    <t>Основное мероприятие «Реализация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t>
  </si>
  <si>
    <t>03 2 07 00000</t>
  </si>
  <si>
    <t>Реализация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t>
  </si>
  <si>
    <t>03 2 07 L3040</t>
  </si>
  <si>
    <t>Государственная поддержка лучших муниципальных учреждений культуры, находящихся на территории сельских поселений</t>
  </si>
  <si>
    <t>01 1 01 L5195</t>
  </si>
  <si>
    <t>Государственная поддержка лучших работников муниципальных учреждений культуры, находящихся на территории сельских поселений</t>
  </si>
  <si>
    <t>01 2 01 L5191</t>
  </si>
  <si>
    <t>01 2 01 L5195</t>
  </si>
  <si>
    <t>Основное мероприятие «Развитие кадрового потенциала системы общего образования детей»</t>
  </si>
  <si>
    <t>03 2 08 00000</t>
  </si>
  <si>
    <t>Ежемесячное денежное вознаграждение за классное руководство педагогическим работникам муниципальных образовательных организаций</t>
  </si>
  <si>
    <t>03 2 08 53030</t>
  </si>
  <si>
    <t>2 02 35303 00 0000 150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</si>
  <si>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</si>
  <si>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2 02 35303 05 0000 150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</si>
  <si>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</si>
  <si>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Перечень главных администраторов доходов бюджета Курского района Курской области </t>
  </si>
  <si>
    <t>Наименование главного администратора доходов бюджета муниципального района</t>
  </si>
  <si>
    <t>код главного администратора доходов</t>
  </si>
  <si>
    <t>код доходов местного бюджета</t>
  </si>
  <si>
    <t>1 08 07174 01 0000 110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</si>
  <si>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</si>
  <si>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1 11 01050 05 0000 120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</si>
  <si>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</si>
  <si>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1 11 02085 05 0000 120</t>
  </si>
  <si>
    <t>Доходы от размещения сумм, аккумулируемых в ходе проведения аукционов по продаже акций, находящихся в собственности муниципальных районов</t>
  </si>
  <si>
    <t>1 11 05027 05 0000 120</t>
  </si>
  <si>
    <t>Доходы, получаемые в виде арендной платы за земельные участки, расположенные в полосе отвода автомобильных дорог общего пользования местного значения, находящихся в собственности муниципальных районов</t>
  </si>
  <si>
    <t>1 11 05075 05 0000 120</t>
  </si>
  <si>
    <t>Доходы от сдачи в аренду имущества, составляющего казну муниципальных районов (за исключением земельных участков)</t>
  </si>
  <si>
    <t>1 11 05093 05 0000 120</t>
  </si>
  <si>
    <t>Доходы от предоставления на платной основе парковок (парковочных мест), расположенных на автомобильных дорогах общего пользования местного значения и местах внеуличной дорожной сети, относящихся к собственности муниципальных районов</t>
  </si>
  <si>
    <t>1 11 05313 05 0000 120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</si>
  <si>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</si>
  <si>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1 11 05325 05 0000 120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</si>
  <si>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</si>
  <si>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1 11 07015 05 0000 120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</si>
  <si>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</si>
  <si>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1 11 08050 05 0000 120</t>
  </si>
  <si>
    <t>Средства, получаемые от передачи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</si>
  <si>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1 11 09015 05 0000 120</t>
  </si>
  <si>
    <t>Доходы от распоряжения правами на результаты интеллектуальной деятельности военного, специального и двойного назначения, находящимися в собственности муниципальных районов</t>
  </si>
  <si>
    <t>1 11 09025 05 0000 120</t>
  </si>
  <si>
    <t>Доходы от распоряжения правами на результаты научно-технической деятельности, находящимися в собственности муниципальных районов</t>
  </si>
  <si>
    <t>1 11 09035 05 0000 120</t>
  </si>
  <si>
    <t>Доходы от эксплуатации и использования имущества автомобильных дорог, находящихся в собственности муниципальных районов</t>
  </si>
  <si>
    <t>1 12 04051 05 0000 120</t>
  </si>
  <si>
    <t>Плата за использование лесов, расположенных на землях иных категорий, находящихся в собственности муниципальных районов, в части платы по договору купли-продажи лесных насаждений</t>
  </si>
  <si>
    <t>1 12 04052 05 0000 120</t>
  </si>
  <si>
    <t>Плата за использование лесов, расположенных на землях иных категорий, находящихся в собственности муниципальных районов, в части арендной платы</t>
  </si>
  <si>
    <t>1 12 05050 05 0000 120</t>
  </si>
  <si>
    <t>Плата за пользование водными объектами, находящимися в собственности муниципальных районов</t>
  </si>
  <si>
    <t>1 13 01075 05 0000 130</t>
  </si>
  <si>
    <t>Доходы от оказания информационных услуг органами местного самоуправления муниципальных районов, казенными учреждениями муниципальных районов</t>
  </si>
  <si>
    <t>1 13 01540 05 0000 130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</si>
  <si>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муниципальных районов</t>
  </si>
  <si>
    <t>1 13 01995 05 0000 130</t>
  </si>
  <si>
    <t>Прочие доходы от оказания платных услуг (работ) получателями средств бюджетов муниципальных районов</t>
  </si>
  <si>
    <t>1 14 01050 05 0000 410</t>
  </si>
  <si>
    <t>Доходы от продажи квартир, находящихся в собственности муниципальных районов</t>
  </si>
  <si>
    <t>1 14 02052 05 0000 410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</si>
  <si>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</si>
  <si>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1 14 02053 05 0000 410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</si>
  <si>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</si>
  <si>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1 14 02058 05 0000 410</t>
  </si>
  <si>
    <t>Доходы от реализации недвижимого имущества бюджетных, автономных учреждений, находящегося в собственности муниципальных районов, в части реализации основных средств</t>
  </si>
  <si>
    <t>1 14 02052 05 0000 440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</si>
  <si>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</si>
  <si>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1 14 02053 05 0000 440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</si>
  <si>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</si>
  <si>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1 14 03050 05 0000 410</t>
  </si>
  <si>
    <t>Средства от распоряжения и реализации выморочного и иного имущества, обращенного в доходы муниципальных районов (в части реализации основных средств по указанному имуществу)</t>
  </si>
  <si>
    <t>1 14 03050 05 0000 440</t>
  </si>
  <si>
    <t>Средства от распоряжения и реализации выморочного и иного имущества, обращенного в доходы муниципальных районов (в части реализации материальных запасов по указанному имуществу)</t>
  </si>
  <si>
    <t>1 14 04050 05 0000 420</t>
  </si>
  <si>
    <t>Доходы от продажи нематериальных активов, находящихся в собственности муниципальных районов</t>
  </si>
  <si>
    <t>1 14 06025 05 0000 430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</si>
  <si>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</si>
  <si>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1 14 06045 05 0000 430</t>
  </si>
  <si>
    <t>Доходы от продажи земельных участков, находящихся в собственности муниципальных районов, находящихся в пользовании бюджетных и автономных учреждений</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</si>
  <si>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</si>
  <si>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</si>
  <si>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1 14 06325 05 0000 430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</si>
  <si>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муниципальных районов</t>
  </si>
  <si>
    <t>1 14 13050 05 0000 410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</si>
  <si>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</si>
  <si>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1 14 14040 05 0000 410</t>
  </si>
  <si>
    <t>Денежные средства, полученные от реализации принудительно изъятого имущества, подлежащие зачислению в бюджет муниципального района (в части реализации основных средств по указанному имуществу)</t>
  </si>
  <si>
    <t>1 14 14030 05 0000 440</t>
  </si>
  <si>
    <t>Денежные средства, полученные от реализации конфискованных в установленном порядке орудий охоты, рыболовства, заготовки древесины (за исключением орудий, изъятых в территориальном море, на континентальном шельфе и в исключительной экономической зоне Российской Федерации) и продукции незаконного природопользования, подлежащие зачислению в бюджет муниципального района</t>
  </si>
  <si>
    <t>1 14 14040 05 0000 440</t>
  </si>
  <si>
    <t>Денежные средства, полученные от реализации принудительно изъятого имущества, подлежащие зачислению в бюджет муниципального района (в части реализации материальных запасов по указанному имуществу)</t>
  </si>
  <si>
    <t>1 15 02050 05 0000 140</t>
  </si>
  <si>
    <t>Платежи, взимаемые органами местного самоуправления (организациями) муниципальных районов за выполнение определенных функций</t>
  </si>
  <si>
    <t>1 15 03050 05 0000 140</t>
  </si>
  <si>
    <t>Сборы за выдачу лицензий органами местного самоуправления муниципальных районов</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</si>
  <si>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</si>
  <si>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</si>
  <si>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1 16 07010 05 0000 140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</si>
  <si>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</si>
  <si>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1 16 07030 05 0000 140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</si>
  <si>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</si>
  <si>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1 16 07040 05 0000 140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</si>
  <si>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</si>
  <si>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1 16 09040 05 0000 140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</si>
  <si>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</si>
  <si>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1 16 10061 05 0000 140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</si>
  <si>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</si>
  <si>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1 16 10062 05 0000 140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</si>
  <si>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</si>
  <si>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1 16 10081 05 0000 140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</si>
  <si>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</si>
  <si>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1 16 10082 05 0000 140</t>
  </si>
  <si>
    <t>Платежи в целях возмещения ущерба при расторжении муниципального контракта, финансируемого за счет средств муниципального дорожного фонда муниципального района, в связи с односторонним отказом исполнителя (подрядчика) от его исполнения</t>
  </si>
  <si>
    <t>1 16 10100 05 0000 140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</si>
  <si>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</si>
  <si>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1 17 01050 05 0000 180</t>
  </si>
  <si>
    <t>Невыясненные поступления, зачисляемые в бюджеты муниципальных районов</t>
  </si>
  <si>
    <t>1 17 14030 05 0000 150</t>
  </si>
  <si>
    <t>Средства самообложения граждан, зачисляемые в бюджеты муниципальных районов</t>
  </si>
  <si>
    <t>1 18 01510 05 0000 150</t>
  </si>
  <si>
    <t>Поступления в бюджеты муниципальных районов по решениям о взыскании средств из иных бюджетов бюджетной системы Российской Федерации</t>
  </si>
  <si>
    <t>1 18 01520 05 0000 150</t>
  </si>
  <si>
    <t>Перечисления из бюджетов муниципальных районов по решениям о взыскании средств, предоставленных из иных бюджетов бюджетной системы Российской Федерации</t>
  </si>
  <si>
    <t>1 18 02500 05 0000 150</t>
  </si>
  <si>
    <t>Поступления в бюджеты муниципальных районов (перечисления из бюджетов муниципальных районов) по урегулированию расчетов между бюджетами бюджетной системы Российской Федерации по распределенным доходам</t>
  </si>
  <si>
    <t>2 18 05010 05 0000 150</t>
  </si>
  <si>
    <t>Доходы бюджетов муниципальных районов от возврата бюджетными учреждениями остатков субсидий прошлых лет</t>
  </si>
  <si>
    <t>Представительное Собрание Курского района Курской области</t>
  </si>
  <si>
    <t>Отдел социального обеспечения Администрации Курского района Курской области</t>
  </si>
  <si>
    <t>Безвозмездные поступления*</t>
  </si>
  <si>
    <t>*Главными администраторами доходов, администраторами доходов по группе доходов "2 00 00000 00 0000 000 Безвозмездные поступления" (в части доходов, зачисляемых в бюджет муниципального района) являются уполномоченные органы местного самоуправления, а также созданные ими учреждения, являющиеся получателями указанных средств.</t>
  </si>
  <si>
    <t>Распределение иных межбюджетных трансфертов из бюджета Курского района Курской области местным бюджетам поселений, входящих в состав Курского района Курской области   для осуществления переданных полномочий по решению вопросов местного значения по дорожной деятельности</t>
  </si>
  <si>
    <t>№ п/п</t>
  </si>
  <si>
    <t>Наименование сельсовета</t>
  </si>
  <si>
    <t>Сумма на 2020 год, рублей</t>
  </si>
  <si>
    <t>Сумма на 2021 год, рублей</t>
  </si>
  <si>
    <t>Сумма на 2022 год, рублей</t>
  </si>
  <si>
    <t>Бесединский сельсовет</t>
  </si>
  <si>
    <t>Брежневский  сельсовет</t>
  </si>
  <si>
    <t>Винниковский сельсовет</t>
  </si>
  <si>
    <t>Ворошневский  сельсовет</t>
  </si>
  <si>
    <t>Камышинский сельсовет</t>
  </si>
  <si>
    <t>Клюквинский  сельсовет</t>
  </si>
  <si>
    <t>Лебяженский  сельсовет</t>
  </si>
  <si>
    <t>Моковский сельсовет</t>
  </si>
  <si>
    <t>Нижнемедведицкий сельсовет</t>
  </si>
  <si>
    <t>Новопоселеновскийсельсовет</t>
  </si>
  <si>
    <t>Ноздрачевский сельсовет</t>
  </si>
  <si>
    <t>Пашковский сельсовет</t>
  </si>
  <si>
    <t>Полевской сельсовет</t>
  </si>
  <si>
    <t>Полянский сельсовет</t>
  </si>
  <si>
    <t>Рышковский сельсовет</t>
  </si>
  <si>
    <t>Шумаковский сельсовет</t>
  </si>
  <si>
    <t>Щетинский сельсовет</t>
  </si>
  <si>
    <t>Всего</t>
  </si>
  <si>
    <t xml:space="preserve">Перечень главных администраторов источников финансирования дефицита бюджета Курского района Курской области </t>
  </si>
  <si>
    <t>01 00 00 00 00 0000 000</t>
  </si>
  <si>
    <t>01 05 00 00 00 0000 000</t>
  </si>
  <si>
    <t>01 05 00 00 00 0000 500</t>
  </si>
  <si>
    <t>01 05 02 00 00 0000 500</t>
  </si>
  <si>
    <t>01 05 02 01 00 0000 510</t>
  </si>
  <si>
    <t>01 05 02 01 05 0000 510</t>
  </si>
  <si>
    <t>01 05 00 00 00 0000 600</t>
  </si>
  <si>
    <t>01 05 02 00 00 0000 600</t>
  </si>
  <si>
    <t>01 05 02 01 00 0000 610</t>
  </si>
  <si>
    <t>01 05 02 01 05 0000 610</t>
  </si>
  <si>
    <t>01 06 00 00 00 0000 000</t>
  </si>
  <si>
    <t>01 06 05 00 00 0000 000</t>
  </si>
  <si>
    <t>01 06 05 00 00 0000 600</t>
  </si>
  <si>
    <t>01 06 05 02 00 0000 600</t>
  </si>
  <si>
    <t>01 06 05 02 05 0000 640</t>
  </si>
  <si>
    <t>01 06 05 02 05 5000 640</t>
  </si>
  <si>
    <t>01 06 05 02 05 5004 640</t>
  </si>
  <si>
    <t>01 06 05 00 00 0000 500</t>
  </si>
  <si>
    <t>01 06 05 02 00 0000 500</t>
  </si>
  <si>
    <t xml:space="preserve">01 06 05 02 05 0000 540
</t>
  </si>
  <si>
    <t>01 06 05 02 05 5000 540</t>
  </si>
  <si>
    <t>01 06 05 02 05 5004 540</t>
  </si>
  <si>
    <t>Программа муниципальных внутренних заимствований Курского района Курской области на 2020 год</t>
  </si>
  <si>
    <t>1. Привлечение внутренних заимствований</t>
  </si>
  <si>
    <t>Виды долговых обязательств</t>
  </si>
  <si>
    <t>Объем привлечения средств в 2020 году (рублей)</t>
  </si>
  <si>
    <t>Предельный срок погашения долговых обязательств</t>
  </si>
  <si>
    <t>1.</t>
  </si>
  <si>
    <t>Муниципальные ценные бумаги</t>
  </si>
  <si>
    <t>2.</t>
  </si>
  <si>
    <t>Бюджетные кредиты от других бюджетов бюджетной системы Российской Федерации всего, в том числе:</t>
  </si>
  <si>
    <t>3.</t>
  </si>
  <si>
    <t>Кредиты кредитных организаций</t>
  </si>
  <si>
    <t>Итого</t>
  </si>
  <si>
    <t>2. Погашение внутренних заимствований</t>
  </si>
  <si>
    <t>Объем погашения средств в 2020 году (рублей)</t>
  </si>
  <si>
    <t>Программа муниципальных гарантий Курского района Курской области на 2020 год</t>
  </si>
  <si>
    <t>1.1 Перечень подлежащих предоставлению муниципальных гарантий Курского района Курской области в 2020 году</t>
  </si>
  <si>
    <t>Направление (цель) гарантирования</t>
  </si>
  <si>
    <t>Объем гарантий, рублей</t>
  </si>
  <si>
    <t>Наименование принципала</t>
  </si>
  <si>
    <t>Наличие (отсутствие) права регрессного требования</t>
  </si>
  <si>
    <t>Наименование кредитора</t>
  </si>
  <si>
    <t>Срок действия гарантии</t>
  </si>
  <si>
    <t>-</t>
  </si>
  <si>
    <t>1.2 Общий объем бюджетных ассигнований, предусмотренных на исполнение муниципальных гарантий Курского района Курской области по возможным гарантийным случаям, в 2020 году</t>
  </si>
  <si>
    <t>Исполнение муниципальных гарантий</t>
  </si>
  <si>
    <t>Объем бюджетных ассигнований на исполнение гарантий по возможным гарантийным случаям, рублей</t>
  </si>
  <si>
    <t>За счет источников финансирования дефицита бюджета</t>
  </si>
  <si>
    <t>За счет расходов бюджета</t>
  </si>
  <si>
    <t xml:space="preserve">Верхний предел муниципального внутреннего долга Курского района Курской области </t>
  </si>
  <si>
    <t>руб.</t>
  </si>
  <si>
    <t>На 1 января 2021 года</t>
  </si>
  <si>
    <t>На 1 января 2022 года</t>
  </si>
  <si>
    <t>На 1 января 2023 года</t>
  </si>
  <si>
    <t>Ценные бумаги муниципального образования</t>
  </si>
  <si>
    <t>Бюджетные кредиты, привлеченные в местный бюджет от других бюджетов бюджетной системы Российской Федерации</t>
  </si>
  <si>
    <t>Кредиты, полученные муниципальным образованием от кредитных организаций</t>
  </si>
  <si>
    <t>4.</t>
  </si>
  <si>
    <t>Муниципальные гарантии муниципального образования</t>
  </si>
  <si>
    <t>5.</t>
  </si>
  <si>
    <t>Верхний предел муниципального долга</t>
  </si>
  <si>
    <t>в том числе верхний предел долга по муниципальным гарантиям</t>
  </si>
  <si>
    <t>Распределение дотаций на выравнивание бюджетной обеспеченности поселений Курского района Курской области за счет субвенции муниципальному району "Курский район" на осуществление отдельных государственных полномочий Курской области в соответствии с Законом Курской области от 04.09.2008 № 57-ЗКО "О наделении органов местного самоуправления муниципальных районов Курской области отдельными государственными полномочиями Курской области по расчету и предоставлению дотаций на выравнивание бюджетной обеспеченности городских и сельских поселений за счет средств областного бюджета"</t>
  </si>
  <si>
    <t>Местные бюджеты</t>
  </si>
  <si>
    <t>Итого Курский район</t>
  </si>
  <si>
    <t>Брежневский сельсовет</t>
  </si>
  <si>
    <t xml:space="preserve">Ворошневский сельсовет </t>
  </si>
  <si>
    <t>Клюквинский сельсовет</t>
  </si>
  <si>
    <t>Лебяженский сельсовет</t>
  </si>
  <si>
    <t>Новопоселеновский сельсовет</t>
  </si>
  <si>
    <t>Распределение дотаций на выравнивание бюджетной обеспеченности поселений Курского района Курской области за счет средств бюджета Курского района Курской области на 2020 год и на плановый период 2021 и 2022 годов</t>
  </si>
  <si>
    <t>Приложение № 14</t>
  </si>
  <si>
    <t xml:space="preserve">Методика расчета
 иных межбюджетных трансфертов, предоставляемых из бюджета Курского района Курской области бюджетам сельских поселений, входящих в состав Курского района Курской области для осуществления части полномочий по утверждению генеральных планов сельских поселений Курского района Курской области, правил землепользования и застройки сельских поселений Курского района Курской области
</t>
  </si>
  <si>
    <t xml:space="preserve">          1. Общий объем иных межбюджетных трансфертов на очередной финансовый год, предоставляемых бюджетам сельских поселений, входящих в состав Курского района Курской области  из бюджета  Курского района Курской области для осуществления переданных полномочий по утверждению генеральных планов сельских поселений Курского района Курской области, правил землепользования и застройки сельских поселений Курского района Курской области, определяется как сумма иных межбюджетных трансфертов, исчисленная по 17 сельским поселениям (муниципальное образование «Бесединский сельсовет» Курского района Курской области, муниципальное образование «Брежневский сельсовет» Курского района Курской области, муниципальное образование «Ворошневский сельсовет» Курского района Курской области, муниципальное образование «Винниковский сельсовет» Курского района Курской области, муниципальное образование «Камышинский сельсовет» Курского района Курской области, муниципальное образование «Клюквинский сельсовет» Курского района Курской области,  муниципальное образование «Лебяженский сельсовет» Курского района Курской области,  муниципальное образование «Моковский сельсовет» Курского района Курской области, муниципальное образование «Нижнемедведицкий сельсовет» Курского района Курской области, муниципальное образование «Новопоселеновский сельсовет» Курского района Курской области, муниципальное образование «Ноздрачевский сельсовет» Курского района Курской области, муниципальное образование «Пашковский сельсовет» Курского района Курской области, муниципальное образование «Полевской сельсовет» Курского района Курской области, муниципальное образование «Полянский сельсовет» Курского района Курской области, муниципальное образование «Рышковский сельсовет» Курского района Курской области, муниципальное образование «Шумаковский сельсовет» Курского района Курской области, муниципальное образование «Щетинский сельсовет» Курского района Курской области) в соответствии с решением Представительного  Собрания Курского района Курской области  «О передаче осуществления части полномочий по решению вопросов местного значения органам местного самоуправления сельских поселений Курского района Курской области», по следующей формуле:
V = sum(n)Vj,
где:
V - общий объем иных межбюджетных трансфертов местным бюджетам сельских поселений, входящих в состав Курского района  Курской области;
n - количество сельских поселений входящих в состав Курского района  Курской области;
Vj - объем иных межбюджетных трансфертов отдельному сельскому поселению, входящему в состав Курского района Курской области.
           2. Объем иных межбюджетных трансфертов отдельному сельскому поселению Курского района Курской области  рассчитан по данным, полученным от Администраций муниципальных образований поселений Курского района Курской области.
         Общий объем финансовых средств устанавливается в размере 680 000,00 рублей. Расчет осуществляется в рублях.
</t>
  </si>
  <si>
    <t>Распределение иных межбюджетных трансфертов из бюджета Курского района Курской области местным бюджетам поселений, входящих в состав Курского района Курской области   для осуществления переданных полномочий по утверждению генеральных планов сельских поселений Курского района Курской области, правил землепользования и застройки сельских поселений Курского района Курской области на 2020 год и на плановый период 2021 и 2022 годов</t>
  </si>
  <si>
    <t>Приложение №16</t>
  </si>
  <si>
    <t>Программа муниципальных внутренних заимствований Курского района Курской области на плановый период 2021 и 2022 годов</t>
  </si>
  <si>
    <t>Объем привлечения средств в 2021 году (рублей)</t>
  </si>
  <si>
    <t>Объем привлечения средств в 2022 году (рублей)</t>
  </si>
  <si>
    <t>Объем погашения средств в 2021 году (рублей)</t>
  </si>
  <si>
    <t>Объем погашения средств в 2022 году (рублей)</t>
  </si>
  <si>
    <t>Приложение №17</t>
  </si>
  <si>
    <t>Программа муниципальных гарантий Курского района Курской области на 2021-2022 годы</t>
  </si>
  <si>
    <t>1.1 Перечень подлежащих предоставлению муниципальных гарантий Курского района Курской области в 2021-2022 годах</t>
  </si>
  <si>
    <t>1.2 Общий объем бюджетных ассигнований, предусмотренных на исполнение муниципальных гарантий Курского района Курской области по возможным гарантийным случаям, в 2021-2022 годах</t>
  </si>
  <si>
    <t>Объем бюджетных ассигнований на исполнение гарантий по возможным гарантийным случаям в 2021 году, рублей</t>
  </si>
  <si>
    <t>Объем бюджетных ассигнований на исполнение гарантий по возможным гарантийным случаям в 2022 году, рублей</t>
  </si>
  <si>
    <t>Приложение № 18</t>
  </si>
  <si>
    <t xml:space="preserve">Методика расчета
 иных межбюджетных трансфертов, предоставляемых из бюджета Курского района Курской области бюджетам сельских поселений, входящих в состав Курского района Курской области для осуществления части полномочий по решению вопросов местного значения по дорожной деятельности
</t>
  </si>
  <si>
    <t xml:space="preserve">          1. Общий объем иных межбюджетных трансфертов на очередной финансовый год, предоставляемых бюджетам сельских поселений, входящих в состав Курского района Курской области  из бюджета  Курского района Курской области для осуществления переданных полномочий по решению вопросов местного значения по дорожной деятельности, определяется как сумма иных межбюджетных трансфертов, исчисленная по 17 сельским поселениям (муниципальное образование «Бесединский сельсовет» Курского района Курской области, муниципальное образование «Брежневский сельсовет» Курского района Курской области, муниципальное образование «Ворошневский сельсовет» Курского района Курской области, муниципальное образование «Винниковский сельсовет» Курского района Курской области, муниципальное образование «Камышинский сельсовет» Курского района Курской области, муниципальное образование «Клюквинский сельсовет» Курского района Курской области,  муниципальное образование «Лебяженский сельсовет» Курского района Курской области,  муниципальное образование «Моковский сельсовет» Курского района Курской области, муниципальное образование «Нижнемедведицкий сельсовет» Курского района Курской области, муниципальное образование «Новопоселеновский сельсовет» Курского района Курской области, муниципальное образование «Ноздрачевский сельсовет» Курского района Курской области, муниципальное образование «Пашковский сельсовет» Курского района Курской области, муниципальное образование «Полевской сельсовет» Курского района Курской области, муниципальное образование «Полянский сельсовет» Курского района Курской области, муниципальное образование «Рышковский сельсовет» Курского района Курской области, муниципальное образование «Шумаковский сельсовет» Курского района Курской области, муниципальное образование «Щетинский сельсовет» Курского района Курской области  в соответствии с решением Представительного  Собрания Курского района Курской области  «О передаче осуществления части полномочий по решению вопросов местного значения органам местного самоуправления сельских поселений Курского района Курской области», по следующей формуле:
V = sum(n)Vj,
где:
V - общий объем иных межбюджетных трансфертов местным бюджетам сельских поселений, входящих в состав Курского района  Курской области;
n - количество сельских поселений входящих в состав Курского района  Курской области;
Vj - объем иных межбюджетных трансфертов отдельному сельскому поселению, входящему в состав Курского района Курской области.
        2. Объем иных межбюджетных трансфертов отдельному сельскому поселению Курского района Курской области  рассчитан исходя из представленных выписок из реестров муниципальной собственности сельских поселений Курского района Курской области, реестра муниципальной собственности Курского района Курской области, а также данным по протяженности автомобильных дорог местного значения, полученным от отдела ЖКХ, дорог, транспорта и связи Администрации Курского района Курской области.
         Общий объем финансовых средств устанавливается в размере 1 100 000,00 рублей. Расчет осуществляется в рублях.
</t>
  </si>
  <si>
    <t>Приложение № 8</t>
  </si>
  <si>
    <t>Приложение № 9</t>
  </si>
  <si>
    <t>Приложение № 1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1 октября 2020 № 10-4-78)</t>
  </si>
  <si>
    <t>Приложение № 2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отот 1 октября 2020 № 10-4-78)</t>
  </si>
  <si>
    <t>Приложение № 3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от 1 октября 2020 № 10-4-78)</t>
  </si>
  <si>
    <t>Приложение № 4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от 1 октября 2020 № 10-4-78)</t>
  </si>
  <si>
    <t>Приложение № 5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от 1 октября 2020 № 10-4-78)</t>
  </si>
  <si>
    <t>Приложение № 6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от 1 октября 2020 № 10-4-78)</t>
  </si>
  <si>
    <t>Приложение №  7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от 1 октября 2020 № 10-4-78)</t>
  </si>
  <si>
    <t>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от 1 октября 2020 № 10-4-78)</t>
  </si>
  <si>
    <t>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отот 1 октября 2020 № 10-4-78)</t>
  </si>
  <si>
    <t xml:space="preserve">    Приложение № 10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от 1 октября 2020 № 10-4-78)</t>
  </si>
  <si>
    <t xml:space="preserve">    Приложение № 11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отот 1 октября 2020 № 10-4-78)</t>
  </si>
  <si>
    <t>Приложение № 12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от 1 октября 2020 № 10-4-78)</t>
  </si>
  <si>
    <t xml:space="preserve"> Приложение №13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отот 1 октября 2020 № 10-4-78)</t>
  </si>
  <si>
    <t xml:space="preserve"> Приложение №15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1 октября 2020 № 10-4-78)</t>
  </si>
  <si>
    <t>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1 октября 2020 № 10-4-78)</t>
  </si>
  <si>
    <t>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1 октября 2020 № 10-4-78)</t>
  </si>
  <si>
    <t>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1 октября 2020 № 10-4-78</t>
  </si>
  <si>
    <t>Приложение № 19                                                                                                     к Решению Представительного Собрания Курского района Курской области                                                                                                                                                                                                                              от 20 декабря 2019 г. №5-4-23                                                                 "О бюджете Курского района Курской области на 2020 год и на плановый период 2021 и 2022 годов"                                                                  (в редакции Решения Представительного Собрания Курского района Курской области от 1 октября 2020 № 10-4-78)</t>
  </si>
</sst>
</file>

<file path=xl/styles.xml><?xml version="1.0" encoding="utf-8"?>
<styleSheet xmlns="http://schemas.openxmlformats.org/spreadsheetml/2006/main">
  <numFmts count="3">
    <numFmt numFmtId="172" formatCode="#,##0.0"/>
    <numFmt numFmtId="173" formatCode="#,##0.000"/>
    <numFmt numFmtId="174" formatCode="000000"/>
  </numFmts>
  <fonts count="29">
    <font>
      <sz val="10"/>
      <name val="Arial"/>
      <family val="2"/>
      <charset val="204"/>
    </font>
    <font>
      <sz val="8"/>
      <color indexed="8"/>
      <name val="Calibri"/>
      <family val="2"/>
      <charset val="204"/>
    </font>
    <font>
      <sz val="11"/>
      <color indexed="8"/>
      <name val="Calibri"/>
      <family val="2"/>
      <charset val="204"/>
    </font>
    <font>
      <sz val="11"/>
      <color indexed="8"/>
      <name val="Times New Roman"/>
      <family val="1"/>
      <charset val="204"/>
    </font>
    <font>
      <sz val="12"/>
      <color indexed="8"/>
      <name val="Times New Roman"/>
      <family val="1"/>
      <charset val="204"/>
    </font>
    <font>
      <b/>
      <sz val="12"/>
      <color indexed="8"/>
      <name val="Times New Roman"/>
      <family val="1"/>
      <charset val="204"/>
    </font>
    <font>
      <sz val="11"/>
      <name val="Times New Roman"/>
      <family val="1"/>
      <charset val="204"/>
    </font>
    <font>
      <sz val="16"/>
      <color indexed="8"/>
      <name val="Times New Roman"/>
      <family val="1"/>
      <charset val="204"/>
    </font>
    <font>
      <sz val="13"/>
      <color indexed="8"/>
      <name val="Times New Roman"/>
      <family val="1"/>
      <charset val="204"/>
    </font>
    <font>
      <b/>
      <sz val="18"/>
      <name val="Times New Roman"/>
      <family val="1"/>
      <charset val="204"/>
    </font>
    <font>
      <b/>
      <sz val="14"/>
      <name val="Times New Roman"/>
      <family val="1"/>
      <charset val="204"/>
    </font>
    <font>
      <b/>
      <sz val="12"/>
      <name val="Times New Roman"/>
      <family val="1"/>
      <charset val="204"/>
    </font>
    <font>
      <b/>
      <sz val="11"/>
      <color indexed="8"/>
      <name val="Times New Roman"/>
      <family val="1"/>
      <charset val="204"/>
    </font>
    <font>
      <sz val="12"/>
      <name val="Times New Roman"/>
      <family val="1"/>
      <charset val="204"/>
    </font>
    <font>
      <b/>
      <sz val="14"/>
      <color indexed="8"/>
      <name val="Times New Roman"/>
      <family val="1"/>
      <charset val="204"/>
    </font>
    <font>
      <sz val="14"/>
      <color indexed="8"/>
      <name val="Times New Roman"/>
      <family val="1"/>
      <charset val="204"/>
    </font>
    <font>
      <sz val="14"/>
      <name val="Times New Roman"/>
      <family val="1"/>
      <charset val="204"/>
    </font>
    <font>
      <b/>
      <sz val="11"/>
      <color indexed="8"/>
      <name val="Calibri"/>
      <family val="2"/>
      <charset val="204"/>
    </font>
    <font>
      <b/>
      <sz val="11"/>
      <color indexed="10"/>
      <name val="Calibri"/>
      <family val="2"/>
      <charset val="204"/>
    </font>
    <font>
      <sz val="11"/>
      <name val="Calibri"/>
      <family val="2"/>
      <charset val="204"/>
    </font>
    <font>
      <sz val="11"/>
      <color indexed="10"/>
      <name val="Calibri"/>
      <family val="2"/>
      <charset val="204"/>
    </font>
    <font>
      <sz val="12"/>
      <color indexed="8"/>
      <name val="Calibri"/>
      <family val="2"/>
      <charset val="204"/>
    </font>
    <font>
      <i/>
      <sz val="11"/>
      <color indexed="8"/>
      <name val="Calibri"/>
      <family val="2"/>
      <charset val="204"/>
    </font>
    <font>
      <i/>
      <sz val="11"/>
      <color indexed="10"/>
      <name val="Calibri"/>
      <family val="2"/>
      <charset val="204"/>
    </font>
    <font>
      <sz val="14"/>
      <color indexed="8"/>
      <name val="Calibri"/>
      <family val="2"/>
      <charset val="204"/>
    </font>
    <font>
      <b/>
      <sz val="14"/>
      <name val="Calibri"/>
      <family val="2"/>
      <charset val="204"/>
    </font>
    <font>
      <b/>
      <sz val="16"/>
      <color indexed="8"/>
      <name val="Times New Roman"/>
      <family val="1"/>
      <charset val="204"/>
    </font>
    <font>
      <sz val="10"/>
      <name val="Times New Roman"/>
      <family val="1"/>
      <charset val="204"/>
    </font>
    <font>
      <sz val="10"/>
      <color indexed="8"/>
      <name val="Times New Roman"/>
      <family val="1"/>
      <charset val="204"/>
    </font>
  </fonts>
  <fills count="6">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s>
  <borders count="47">
    <border>
      <left/>
      <right/>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top style="medium">
        <color indexed="8"/>
      </top>
      <bottom style="thin">
        <color indexed="8"/>
      </bottom>
      <diagonal/>
    </border>
    <border>
      <left style="thin">
        <color indexed="8"/>
      </left>
      <right/>
      <top style="thin">
        <color indexed="8"/>
      </top>
      <bottom style="medium">
        <color indexed="8"/>
      </bottom>
      <diagonal/>
    </border>
    <border>
      <left/>
      <right style="medium">
        <color indexed="8"/>
      </right>
      <top style="thin">
        <color indexed="8"/>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right style="medium">
        <color indexed="64"/>
      </right>
      <top style="medium">
        <color indexed="64"/>
      </top>
      <bottom style="thin">
        <color indexed="8"/>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8"/>
      </top>
      <bottom style="medium">
        <color indexed="64"/>
      </bottom>
      <diagonal/>
    </border>
    <border>
      <left/>
      <right/>
      <top style="thin">
        <color indexed="8"/>
      </top>
      <bottom style="thin">
        <color indexed="8"/>
      </bottom>
      <diagonal/>
    </border>
    <border>
      <left/>
      <right style="thin">
        <color indexed="8"/>
      </right>
      <top style="medium">
        <color indexed="64"/>
      </top>
      <bottom style="thin">
        <color indexed="8"/>
      </bottom>
      <diagonal/>
    </border>
  </borders>
  <cellStyleXfs count="5">
    <xf numFmtId="0" fontId="0" fillId="0" borderId="0"/>
    <xf numFmtId="0" fontId="2" fillId="0" borderId="0"/>
    <xf numFmtId="0" fontId="1" fillId="0" borderId="0"/>
    <xf numFmtId="0" fontId="1" fillId="0" borderId="0"/>
    <xf numFmtId="0" fontId="1" fillId="0" borderId="0"/>
  </cellStyleXfs>
  <cellXfs count="472">
    <xf numFmtId="0" fontId="0" fillId="0" borderId="0" xfId="0"/>
    <xf numFmtId="0" fontId="3" fillId="0" borderId="0" xfId="1" applyFont="1" applyFill="1"/>
    <xf numFmtId="0" fontId="4" fillId="0" borderId="0" xfId="1" applyFont="1" applyFill="1"/>
    <xf numFmtId="0" fontId="6" fillId="0" borderId="0" xfId="1" applyFont="1" applyFill="1" applyAlignment="1">
      <alignment horizontal="left" vertical="top"/>
    </xf>
    <xf numFmtId="0" fontId="6" fillId="0" borderId="0" xfId="1" applyFont="1" applyFill="1" applyAlignment="1">
      <alignment horizontal="left" vertical="center"/>
    </xf>
    <xf numFmtId="0" fontId="7" fillId="2" borderId="0" xfId="1" applyFont="1" applyFill="1"/>
    <xf numFmtId="0" fontId="3" fillId="2" borderId="0" xfId="1" applyFont="1" applyFill="1"/>
    <xf numFmtId="0" fontId="3" fillId="0" borderId="0" xfId="1" applyFont="1" applyFill="1" applyAlignment="1">
      <alignment vertical="top" wrapText="1"/>
    </xf>
    <xf numFmtId="0" fontId="10" fillId="0" borderId="0" xfId="1" applyFont="1" applyFill="1" applyBorder="1" applyAlignment="1">
      <alignment horizontal="center" vertical="top" wrapText="1"/>
    </xf>
    <xf numFmtId="0" fontId="10" fillId="0" borderId="0" xfId="1" applyFont="1" applyFill="1" applyBorder="1" applyAlignment="1">
      <alignment horizontal="left" vertical="center" wrapText="1"/>
    </xf>
    <xf numFmtId="0" fontId="7" fillId="2" borderId="0" xfId="1" applyFont="1" applyFill="1" applyBorder="1"/>
    <xf numFmtId="0" fontId="4" fillId="2" borderId="0" xfId="1" applyFont="1" applyFill="1"/>
    <xf numFmtId="0" fontId="12" fillId="0" borderId="0" xfId="1" applyFont="1" applyFill="1" applyAlignment="1">
      <alignment horizontal="center" vertical="center"/>
    </xf>
    <xf numFmtId="4" fontId="4" fillId="0" borderId="0" xfId="1" applyNumberFormat="1" applyFont="1" applyFill="1"/>
    <xf numFmtId="0" fontId="5" fillId="0" borderId="0" xfId="1" applyFont="1" applyFill="1"/>
    <xf numFmtId="0" fontId="7" fillId="2" borderId="0" xfId="1" applyFont="1" applyFill="1" applyAlignment="1">
      <alignment horizontal="center" vertical="center"/>
    </xf>
    <xf numFmtId="0" fontId="3" fillId="0" borderId="0" xfId="1" applyFont="1"/>
    <xf numFmtId="4" fontId="3" fillId="0" borderId="0" xfId="1" applyNumberFormat="1" applyFont="1"/>
    <xf numFmtId="0" fontId="3" fillId="0" borderId="0" xfId="1" applyFont="1" applyAlignment="1">
      <alignment vertical="top" wrapText="1"/>
    </xf>
    <xf numFmtId="0" fontId="3" fillId="0" borderId="0" xfId="1" applyFont="1" applyAlignment="1">
      <alignment horizontal="center" wrapText="1"/>
    </xf>
    <xf numFmtId="4" fontId="3" fillId="0" borderId="0" xfId="1" applyNumberFormat="1" applyFont="1" applyAlignment="1">
      <alignment horizontal="center" wrapText="1"/>
    </xf>
    <xf numFmtId="0" fontId="14" fillId="0" borderId="0" xfId="1" applyFont="1" applyBorder="1" applyAlignment="1">
      <alignment horizontal="center" wrapText="1"/>
    </xf>
    <xf numFmtId="4" fontId="14" fillId="0" borderId="0" xfId="1" applyNumberFormat="1" applyFont="1" applyBorder="1" applyAlignment="1">
      <alignment horizontal="center" wrapText="1"/>
    </xf>
    <xf numFmtId="0" fontId="12" fillId="0" borderId="0" xfId="1" applyFont="1" applyAlignment="1">
      <alignment vertical="center"/>
    </xf>
    <xf numFmtId="0" fontId="12" fillId="0" borderId="0" xfId="1" applyFont="1"/>
    <xf numFmtId="49" fontId="4" fillId="0" borderId="0" xfId="1" applyNumberFormat="1" applyFont="1" applyFill="1"/>
    <xf numFmtId="49" fontId="4" fillId="0" borderId="0" xfId="1" applyNumberFormat="1" applyFont="1" applyFill="1" applyAlignment="1">
      <alignment horizontal="center" vertical="top"/>
    </xf>
    <xf numFmtId="49" fontId="4" fillId="0" borderId="0" xfId="1" applyNumberFormat="1" applyFont="1" applyFill="1" applyAlignment="1">
      <alignment horizontal="center"/>
    </xf>
    <xf numFmtId="172" fontId="4" fillId="0" borderId="0" xfId="1" applyNumberFormat="1" applyFont="1" applyFill="1"/>
    <xf numFmtId="0" fontId="3" fillId="0" borderId="0" xfId="1" applyFont="1" applyFill="1" applyBorder="1" applyAlignment="1">
      <alignment horizontal="center" vertical="center" wrapText="1"/>
    </xf>
    <xf numFmtId="49" fontId="4" fillId="0" borderId="0" xfId="1" applyNumberFormat="1" applyFont="1" applyFill="1" applyAlignment="1">
      <alignment horizontal="center" wrapText="1"/>
    </xf>
    <xf numFmtId="0" fontId="12" fillId="0" borderId="0" xfId="1" applyFont="1" applyFill="1" applyAlignment="1">
      <alignment vertical="center"/>
    </xf>
    <xf numFmtId="49" fontId="14" fillId="0" borderId="1" xfId="1" applyNumberFormat="1" applyFont="1" applyFill="1" applyBorder="1" applyAlignment="1">
      <alignment horizontal="center" vertical="center" wrapText="1"/>
    </xf>
    <xf numFmtId="4" fontId="14" fillId="0" borderId="1" xfId="1" applyNumberFormat="1" applyFont="1" applyFill="1" applyBorder="1" applyAlignment="1">
      <alignment horizontal="center" vertical="center" wrapText="1"/>
    </xf>
    <xf numFmtId="173" fontId="3" fillId="0" borderId="0" xfId="1" applyNumberFormat="1" applyFont="1" applyFill="1"/>
    <xf numFmtId="0" fontId="14" fillId="0" borderId="2" xfId="1" applyFont="1" applyFill="1" applyBorder="1" applyAlignment="1">
      <alignment wrapText="1"/>
    </xf>
    <xf numFmtId="0" fontId="15" fillId="0" borderId="2" xfId="1" applyFont="1" applyFill="1" applyBorder="1" applyAlignment="1">
      <alignment wrapText="1"/>
    </xf>
    <xf numFmtId="49" fontId="15" fillId="0" borderId="1" xfId="1" applyNumberFormat="1" applyFont="1" applyFill="1" applyBorder="1" applyAlignment="1">
      <alignment horizontal="center" vertical="center" wrapText="1"/>
    </xf>
    <xf numFmtId="4" fontId="15" fillId="0" borderId="1" xfId="1" applyNumberFormat="1" applyFont="1" applyFill="1" applyBorder="1" applyAlignment="1">
      <alignment horizontal="center" vertical="center" wrapText="1"/>
    </xf>
    <xf numFmtId="4" fontId="3" fillId="0" borderId="0" xfId="1" applyNumberFormat="1" applyFont="1" applyFill="1"/>
    <xf numFmtId="0" fontId="15" fillId="0" borderId="2" xfId="1" applyFont="1" applyFill="1" applyBorder="1" applyAlignment="1">
      <alignment vertical="top" wrapText="1"/>
    </xf>
    <xf numFmtId="3" fontId="15" fillId="0" borderId="1" xfId="1" applyNumberFormat="1" applyFont="1" applyFill="1" applyBorder="1" applyAlignment="1">
      <alignment horizontal="center" vertical="center" wrapText="1"/>
    </xf>
    <xf numFmtId="0" fontId="14" fillId="0" borderId="2" xfId="1" applyFont="1" applyFill="1" applyBorder="1" applyAlignment="1">
      <alignment vertical="top" wrapText="1"/>
    </xf>
    <xf numFmtId="0" fontId="15" fillId="0" borderId="2" xfId="0" applyFont="1" applyFill="1" applyBorder="1" applyAlignment="1">
      <alignment wrapText="1"/>
    </xf>
    <xf numFmtId="0" fontId="16" fillId="0" borderId="2" xfId="1" applyFont="1" applyFill="1" applyBorder="1" applyAlignment="1">
      <alignment vertical="top" wrapText="1"/>
    </xf>
    <xf numFmtId="49" fontId="16" fillId="0" borderId="2" xfId="0" applyNumberFormat="1" applyFont="1" applyFill="1" applyBorder="1" applyAlignment="1">
      <alignment horizontal="left" vertical="top" wrapText="1"/>
    </xf>
    <xf numFmtId="49" fontId="16"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top" wrapText="1"/>
    </xf>
    <xf numFmtId="49" fontId="16" fillId="0" borderId="1" xfId="1" applyNumberFormat="1" applyFont="1" applyFill="1" applyBorder="1" applyAlignment="1">
      <alignment horizontal="center" vertical="top" wrapText="1"/>
    </xf>
    <xf numFmtId="0" fontId="16" fillId="0" borderId="2" xfId="0" applyFont="1" applyFill="1" applyBorder="1" applyAlignment="1">
      <alignment vertical="top" wrapText="1"/>
    </xf>
    <xf numFmtId="0" fontId="15" fillId="0" borderId="2" xfId="1" applyFont="1" applyFill="1" applyBorder="1" applyAlignment="1">
      <alignment horizontal="justify"/>
    </xf>
    <xf numFmtId="0" fontId="16" fillId="0" borderId="0" xfId="0" applyFont="1" applyFill="1" applyAlignment="1">
      <alignment wrapText="1"/>
    </xf>
    <xf numFmtId="0" fontId="15" fillId="0" borderId="0" xfId="0" applyFont="1" applyFill="1" applyAlignment="1">
      <alignment vertical="top" wrapText="1"/>
    </xf>
    <xf numFmtId="4" fontId="15" fillId="0" borderId="1" xfId="1" applyNumberFormat="1" applyFont="1" applyFill="1" applyBorder="1" applyAlignment="1">
      <alignment horizontal="center" vertical="center"/>
    </xf>
    <xf numFmtId="0" fontId="16" fillId="0" borderId="2" xfId="0" applyFont="1" applyFill="1" applyBorder="1" applyAlignment="1">
      <alignment wrapText="1"/>
    </xf>
    <xf numFmtId="0" fontId="16" fillId="0" borderId="2" xfId="0" applyFont="1" applyFill="1" applyBorder="1"/>
    <xf numFmtId="0" fontId="15" fillId="0" borderId="2" xfId="1" applyFont="1" applyFill="1" applyBorder="1" applyAlignment="1">
      <alignment vertical="center" wrapText="1"/>
    </xf>
    <xf numFmtId="49" fontId="15" fillId="0" borderId="3" xfId="1" applyNumberFormat="1" applyFont="1" applyFill="1" applyBorder="1" applyAlignment="1">
      <alignment horizontal="center" vertical="center" wrapText="1"/>
    </xf>
    <xf numFmtId="0" fontId="15" fillId="0" borderId="4" xfId="1" applyFont="1" applyFill="1" applyBorder="1" applyAlignment="1">
      <alignment vertical="top" wrapText="1"/>
    </xf>
    <xf numFmtId="49" fontId="15" fillId="0" borderId="5" xfId="1" applyNumberFormat="1" applyFont="1" applyFill="1" applyBorder="1" applyAlignment="1">
      <alignment horizontal="center" vertical="center" wrapText="1"/>
    </xf>
    <xf numFmtId="0" fontId="12" fillId="0" borderId="0" xfId="1" applyFont="1" applyFill="1"/>
    <xf numFmtId="173" fontId="4" fillId="0" borderId="0" xfId="1" applyNumberFormat="1" applyFont="1" applyFill="1"/>
    <xf numFmtId="4" fontId="4" fillId="0" borderId="0" xfId="1" applyNumberFormat="1" applyFont="1" applyFill="1" applyAlignment="1">
      <alignment horizontal="center"/>
    </xf>
    <xf numFmtId="49" fontId="15" fillId="0" borderId="0" xfId="1" applyNumberFormat="1" applyFont="1" applyFill="1"/>
    <xf numFmtId="49" fontId="15" fillId="0" borderId="0" xfId="1" applyNumberFormat="1" applyFont="1" applyFill="1" applyAlignment="1">
      <alignment horizontal="center" vertical="top"/>
    </xf>
    <xf numFmtId="49" fontId="15" fillId="0" borderId="0" xfId="1" applyNumberFormat="1" applyFont="1" applyFill="1" applyAlignment="1">
      <alignment horizontal="center"/>
    </xf>
    <xf numFmtId="0" fontId="2" fillId="0" borderId="0" xfId="1" applyFill="1"/>
    <xf numFmtId="0" fontId="15" fillId="0" borderId="0" xfId="1" applyFont="1" applyFill="1" applyAlignment="1">
      <alignment vertical="center" wrapText="1"/>
    </xf>
    <xf numFmtId="0" fontId="8" fillId="0" borderId="0" xfId="1" applyFont="1" applyFill="1" applyBorder="1" applyAlignment="1">
      <alignment vertical="center" wrapText="1"/>
    </xf>
    <xf numFmtId="4" fontId="15" fillId="0" borderId="0" xfId="1" applyNumberFormat="1" applyFont="1" applyFill="1" applyAlignment="1">
      <alignment horizontal="center"/>
    </xf>
    <xf numFmtId="0" fontId="17" fillId="0" borderId="0" xfId="1" applyFont="1" applyFill="1" applyAlignment="1">
      <alignment horizontal="center" vertical="center"/>
    </xf>
    <xf numFmtId="4" fontId="10" fillId="0" borderId="1" xfId="1" applyNumberFormat="1" applyFont="1" applyFill="1" applyBorder="1" applyAlignment="1">
      <alignment horizontal="center" vertical="center" wrapText="1"/>
    </xf>
    <xf numFmtId="0" fontId="18" fillId="0" borderId="0" xfId="1" applyFont="1" applyFill="1"/>
    <xf numFmtId="4" fontId="18" fillId="0" borderId="0" xfId="1" applyNumberFormat="1" applyFont="1" applyFill="1"/>
    <xf numFmtId="0" fontId="17" fillId="0" borderId="0" xfId="1" applyFont="1" applyFill="1"/>
    <xf numFmtId="4" fontId="2" fillId="0" borderId="0" xfId="1" applyNumberFormat="1" applyFont="1" applyFill="1"/>
    <xf numFmtId="0" fontId="2" fillId="0" borderId="0" xfId="1" applyFont="1" applyFill="1"/>
    <xf numFmtId="4" fontId="19" fillId="0" borderId="0" xfId="1" applyNumberFormat="1" applyFont="1" applyFill="1"/>
    <xf numFmtId="4" fontId="20" fillId="0" borderId="0" xfId="1" applyNumberFormat="1" applyFont="1" applyFill="1"/>
    <xf numFmtId="0" fontId="20" fillId="0" borderId="0" xfId="1" applyFont="1" applyFill="1"/>
    <xf numFmtId="0" fontId="21" fillId="0" borderId="0" xfId="1" applyFont="1" applyFill="1"/>
    <xf numFmtId="0" fontId="19" fillId="0" borderId="0" xfId="1" applyFont="1" applyFill="1"/>
    <xf numFmtId="0" fontId="22" fillId="0" borderId="0" xfId="1" applyFont="1" applyFill="1"/>
    <xf numFmtId="0" fontId="23" fillId="0" borderId="0" xfId="1" applyFont="1" applyFill="1"/>
    <xf numFmtId="4" fontId="16" fillId="0" borderId="0" xfId="0" applyNumberFormat="1" applyFont="1" applyFill="1" applyBorder="1" applyAlignment="1">
      <alignment horizontal="center" vertical="center"/>
    </xf>
    <xf numFmtId="0" fontId="24" fillId="0" borderId="0" xfId="1" applyFont="1" applyFill="1"/>
    <xf numFmtId="4" fontId="15" fillId="0" borderId="1" xfId="1" applyNumberFormat="1" applyFont="1" applyFill="1" applyBorder="1" applyAlignment="1">
      <alignment horizontal="center"/>
    </xf>
    <xf numFmtId="49" fontId="13" fillId="0" borderId="0" xfId="1" applyNumberFormat="1" applyFont="1" applyFill="1"/>
    <xf numFmtId="0" fontId="3" fillId="0" borderId="0" xfId="1" applyFont="1" applyFill="1" applyBorder="1" applyAlignment="1">
      <alignment vertical="top" wrapText="1"/>
    </xf>
    <xf numFmtId="49" fontId="4" fillId="0" borderId="0" xfId="1" applyNumberFormat="1" applyFont="1" applyFill="1" applyBorder="1" applyAlignment="1">
      <alignment horizontal="center" vertical="top" wrapText="1"/>
    </xf>
    <xf numFmtId="49" fontId="13" fillId="0" borderId="0" xfId="1" applyNumberFormat="1" applyFont="1" applyFill="1" applyBorder="1" applyAlignment="1">
      <alignment horizontal="center" vertical="top" wrapText="1"/>
    </xf>
    <xf numFmtId="0" fontId="15" fillId="0" borderId="0" xfId="1" applyFont="1" applyFill="1"/>
    <xf numFmtId="4" fontId="4" fillId="0" borderId="0" xfId="1" applyNumberFormat="1" applyFont="1" applyFill="1" applyBorder="1" applyAlignment="1">
      <alignment horizontal="center" vertical="top" wrapText="1"/>
    </xf>
    <xf numFmtId="4" fontId="13" fillId="0" borderId="0" xfId="1" applyNumberFormat="1" applyFont="1" applyFill="1" applyBorder="1" applyAlignment="1">
      <alignment horizontal="center" vertical="top"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49" fontId="14" fillId="0" borderId="7" xfId="1" applyNumberFormat="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4" fillId="0" borderId="2" xfId="1" applyFont="1" applyFill="1" applyBorder="1" applyAlignment="1">
      <alignment horizontal="left" vertical="top" wrapText="1"/>
    </xf>
    <xf numFmtId="0" fontId="14" fillId="0" borderId="1" xfId="1" applyFont="1" applyFill="1" applyBorder="1" applyAlignment="1">
      <alignment horizontal="center" vertical="center" wrapText="1"/>
    </xf>
    <xf numFmtId="4" fontId="12" fillId="0" borderId="0" xfId="1" applyNumberFormat="1" applyFont="1" applyFill="1"/>
    <xf numFmtId="0" fontId="10" fillId="0" borderId="2" xfId="1" applyFont="1" applyFill="1" applyBorder="1" applyAlignment="1">
      <alignment vertical="top" wrapText="1"/>
    </xf>
    <xf numFmtId="3" fontId="14" fillId="0" borderId="1" xfId="1" applyNumberFormat="1" applyFont="1" applyFill="1" applyBorder="1" applyAlignment="1">
      <alignment horizontal="center" vertical="center" wrapText="1"/>
    </xf>
    <xf numFmtId="4" fontId="14" fillId="0" borderId="1" xfId="1" applyNumberFormat="1" applyFont="1" applyFill="1" applyBorder="1" applyAlignment="1">
      <alignment horizontal="center" vertical="center"/>
    </xf>
    <xf numFmtId="0" fontId="15" fillId="0" borderId="2" xfId="1" applyFont="1" applyFill="1" applyBorder="1" applyAlignment="1">
      <alignment horizontal="left" vertical="top" wrapText="1"/>
    </xf>
    <xf numFmtId="0" fontId="15" fillId="0" borderId="2" xfId="0" applyFont="1" applyFill="1" applyBorder="1" applyAlignment="1">
      <alignment vertical="top" wrapText="1"/>
    </xf>
    <xf numFmtId="4" fontId="15" fillId="0" borderId="5" xfId="1" applyNumberFormat="1" applyFont="1" applyFill="1" applyBorder="1" applyAlignment="1">
      <alignment horizontal="center" vertical="center"/>
    </xf>
    <xf numFmtId="4" fontId="13" fillId="0" borderId="0" xfId="1" applyNumberFormat="1" applyFont="1" applyFill="1"/>
    <xf numFmtId="0" fontId="19" fillId="0" borderId="0" xfId="1" applyFont="1" applyFill="1" applyAlignment="1">
      <alignment horizontal="left" vertical="top"/>
    </xf>
    <xf numFmtId="0" fontId="19" fillId="0" borderId="0" xfId="1" applyFont="1" applyFill="1" applyAlignment="1">
      <alignment horizontal="left" vertical="center"/>
    </xf>
    <xf numFmtId="4" fontId="19" fillId="0" borderId="0" xfId="1" applyNumberFormat="1" applyFont="1" applyFill="1" applyAlignment="1">
      <alignment vertical="top"/>
    </xf>
    <xf numFmtId="0" fontId="19" fillId="0" borderId="0" xfId="1" applyFont="1" applyFill="1" applyAlignment="1">
      <alignment horizontal="left" vertical="center" wrapText="1"/>
    </xf>
    <xf numFmtId="4" fontId="19" fillId="0" borderId="0" xfId="1" applyNumberFormat="1" applyFont="1" applyFill="1" applyAlignment="1">
      <alignment horizontal="center" vertical="top" wrapText="1"/>
    </xf>
    <xf numFmtId="0" fontId="25" fillId="0" borderId="0" xfId="1" applyFont="1" applyFill="1" applyBorder="1" applyAlignment="1">
      <alignment horizontal="center" vertical="top" wrapText="1"/>
    </xf>
    <xf numFmtId="0" fontId="25" fillId="0" borderId="0" xfId="1" applyFont="1" applyFill="1" applyBorder="1" applyAlignment="1">
      <alignment horizontal="left" vertical="center" wrapText="1"/>
    </xf>
    <xf numFmtId="4" fontId="25" fillId="0" borderId="0" xfId="1" applyNumberFormat="1" applyFont="1" applyFill="1" applyBorder="1" applyAlignment="1">
      <alignment horizontal="center" vertical="top" wrapText="1"/>
    </xf>
    <xf numFmtId="4" fontId="21" fillId="0" borderId="0" xfId="1" applyNumberFormat="1" applyFont="1" applyFill="1"/>
    <xf numFmtId="4" fontId="14" fillId="0" borderId="9" xfId="1" applyNumberFormat="1" applyFont="1" applyFill="1" applyBorder="1" applyAlignment="1">
      <alignment horizontal="center" vertical="center" wrapText="1"/>
    </xf>
    <xf numFmtId="4" fontId="15" fillId="0" borderId="9" xfId="1" applyNumberFormat="1" applyFont="1" applyFill="1" applyBorder="1" applyAlignment="1">
      <alignment horizontal="center" vertical="center" wrapText="1"/>
    </xf>
    <xf numFmtId="0" fontId="15" fillId="0" borderId="10" xfId="1" applyFont="1" applyFill="1" applyBorder="1" applyAlignment="1">
      <alignment vertical="top" wrapText="1"/>
    </xf>
    <xf numFmtId="0" fontId="15" fillId="0" borderId="9" xfId="1" applyFont="1" applyFill="1" applyBorder="1" applyAlignment="1">
      <alignment vertical="top" wrapText="1"/>
    </xf>
    <xf numFmtId="49" fontId="15" fillId="0" borderId="9" xfId="1" applyNumberFormat="1" applyFont="1" applyFill="1" applyBorder="1" applyAlignment="1">
      <alignment horizontal="center" vertical="center" wrapText="1"/>
    </xf>
    <xf numFmtId="49" fontId="15" fillId="0" borderId="9" xfId="1" applyNumberFormat="1" applyFont="1" applyFill="1" applyBorder="1" applyAlignment="1">
      <alignment horizontal="center" vertical="center"/>
    </xf>
    <xf numFmtId="49" fontId="14" fillId="0" borderId="9" xfId="1" applyNumberFormat="1" applyFont="1" applyFill="1" applyBorder="1" applyAlignment="1">
      <alignment horizontal="center" vertical="center" wrapText="1"/>
    </xf>
    <xf numFmtId="0" fontId="15" fillId="0" borderId="11" xfId="1" applyFont="1" applyFill="1" applyBorder="1" applyAlignment="1">
      <alignment vertical="top" wrapText="1"/>
    </xf>
    <xf numFmtId="49" fontId="15" fillId="0" borderId="9" xfId="1" applyNumberFormat="1" applyFont="1" applyFill="1" applyBorder="1" applyAlignment="1">
      <alignment horizontal="center" vertical="top" wrapText="1"/>
    </xf>
    <xf numFmtId="4" fontId="15" fillId="0" borderId="9" xfId="1" applyNumberFormat="1" applyFont="1" applyFill="1" applyBorder="1" applyAlignment="1">
      <alignment horizontal="center" vertical="center"/>
    </xf>
    <xf numFmtId="4" fontId="4" fillId="3" borderId="9" xfId="1" applyNumberFormat="1" applyFont="1" applyFill="1" applyBorder="1" applyAlignment="1">
      <alignment horizontal="center" vertical="center"/>
    </xf>
    <xf numFmtId="4" fontId="4" fillId="2" borderId="9" xfId="1" applyNumberFormat="1" applyFont="1" applyFill="1" applyBorder="1" applyAlignment="1">
      <alignment horizontal="center" vertical="center" wrapText="1"/>
    </xf>
    <xf numFmtId="4" fontId="4" fillId="2" borderId="0" xfId="1" applyNumberFormat="1" applyFont="1" applyFill="1" applyBorder="1" applyAlignment="1">
      <alignment horizontal="center" vertical="center" wrapText="1"/>
    </xf>
    <xf numFmtId="0" fontId="13" fillId="0" borderId="11" xfId="0" applyFont="1" applyBorder="1"/>
    <xf numFmtId="0" fontId="4" fillId="0" borderId="9" xfId="1" applyFont="1" applyFill="1" applyBorder="1" applyAlignment="1">
      <alignment horizontal="left" vertical="center" wrapText="1"/>
    </xf>
    <xf numFmtId="0" fontId="13" fillId="0" borderId="11" xfId="0" applyFont="1" applyFill="1" applyBorder="1"/>
    <xf numFmtId="0" fontId="5" fillId="0" borderId="11" xfId="1" applyFont="1" applyFill="1" applyBorder="1" applyAlignment="1">
      <alignment horizontal="left" vertical="top" wrapText="1"/>
    </xf>
    <xf numFmtId="0" fontId="5" fillId="0" borderId="9" xfId="1" applyFont="1" applyFill="1" applyBorder="1" applyAlignment="1">
      <alignment horizontal="left" vertical="center" wrapText="1"/>
    </xf>
    <xf numFmtId="0" fontId="4" fillId="0" borderId="11" xfId="1" applyFont="1" applyFill="1" applyBorder="1" applyAlignment="1">
      <alignment horizontal="left" vertical="top" wrapText="1"/>
    </xf>
    <xf numFmtId="0" fontId="15" fillId="0" borderId="0" xfId="1" applyFont="1" applyFill="1" applyBorder="1" applyAlignment="1">
      <alignment vertical="top" wrapText="1"/>
    </xf>
    <xf numFmtId="0" fontId="4" fillId="2" borderId="11" xfId="1" applyFont="1" applyFill="1" applyBorder="1" applyAlignment="1">
      <alignment horizontal="left" vertical="top" wrapText="1"/>
    </xf>
    <xf numFmtId="0" fontId="13" fillId="0" borderId="11" xfId="0" applyFont="1" applyFill="1" applyBorder="1" applyAlignment="1">
      <alignment wrapText="1"/>
    </xf>
    <xf numFmtId="4" fontId="4" fillId="2" borderId="12" xfId="1" applyNumberFormat="1" applyFont="1" applyFill="1" applyBorder="1" applyAlignment="1">
      <alignment horizontal="center" vertical="center" wrapText="1"/>
    </xf>
    <xf numFmtId="49" fontId="15" fillId="0" borderId="13" xfId="1" applyNumberFormat="1" applyFont="1" applyFill="1" applyBorder="1" applyAlignment="1">
      <alignment horizontal="center" vertical="center" wrapText="1"/>
    </xf>
    <xf numFmtId="0" fontId="11" fillId="0" borderId="9" xfId="1" applyFont="1" applyFill="1" applyBorder="1" applyAlignment="1">
      <alignment horizontal="left" vertical="center"/>
    </xf>
    <xf numFmtId="4" fontId="11" fillId="2" borderId="9" xfId="1" applyNumberFormat="1" applyFont="1" applyFill="1" applyBorder="1" applyAlignment="1">
      <alignment horizontal="center" vertical="center"/>
    </xf>
    <xf numFmtId="0" fontId="13" fillId="0" borderId="9" xfId="1" applyFont="1" applyFill="1" applyBorder="1" applyAlignment="1">
      <alignment horizontal="left" vertical="center" wrapText="1"/>
    </xf>
    <xf numFmtId="4" fontId="4" fillId="2" borderId="9" xfId="1" applyNumberFormat="1" applyFont="1" applyFill="1" applyBorder="1" applyAlignment="1">
      <alignment horizontal="center" vertical="center"/>
    </xf>
    <xf numFmtId="0" fontId="11" fillId="0" borderId="9" xfId="1" applyFont="1" applyFill="1" applyBorder="1" applyAlignment="1">
      <alignment horizontal="left" vertical="center" wrapText="1"/>
    </xf>
    <xf numFmtId="4" fontId="11" fillId="2" borderId="9" xfId="1" applyNumberFormat="1" applyFont="1" applyFill="1" applyBorder="1" applyAlignment="1">
      <alignment horizontal="center" vertical="center" wrapText="1"/>
    </xf>
    <xf numFmtId="4" fontId="13" fillId="2" borderId="9" xfId="1" applyNumberFormat="1" applyFont="1" applyFill="1" applyBorder="1" applyAlignment="1">
      <alignment horizontal="center" vertical="center" wrapText="1"/>
    </xf>
    <xf numFmtId="0" fontId="13" fillId="0" borderId="9" xfId="0" applyFont="1" applyFill="1" applyBorder="1" applyAlignment="1">
      <alignment vertical="top" wrapText="1"/>
    </xf>
    <xf numFmtId="4" fontId="13" fillId="2" borderId="9" xfId="0" applyNumberFormat="1" applyFont="1" applyFill="1" applyBorder="1" applyAlignment="1">
      <alignment horizontal="center" vertical="center" wrapText="1"/>
    </xf>
    <xf numFmtId="0" fontId="13" fillId="2" borderId="9" xfId="1" applyFont="1" applyFill="1" applyBorder="1" applyAlignment="1">
      <alignment horizontal="left" vertical="center" wrapText="1"/>
    </xf>
    <xf numFmtId="0" fontId="13" fillId="2" borderId="9" xfId="1" applyNumberFormat="1" applyFont="1" applyFill="1" applyBorder="1" applyAlignment="1">
      <alignment horizontal="left" vertical="center" wrapText="1"/>
    </xf>
    <xf numFmtId="4" fontId="13" fillId="2" borderId="9" xfId="1" applyNumberFormat="1" applyFont="1" applyFill="1" applyBorder="1" applyAlignment="1">
      <alignment horizontal="center" vertical="center"/>
    </xf>
    <xf numFmtId="4" fontId="5" fillId="2" borderId="9" xfId="1" applyNumberFormat="1" applyFont="1" applyFill="1" applyBorder="1" applyAlignment="1">
      <alignment horizontal="center" vertical="center" wrapText="1"/>
    </xf>
    <xf numFmtId="4" fontId="5" fillId="2" borderId="9" xfId="1" applyNumberFormat="1" applyFont="1" applyFill="1" applyBorder="1" applyAlignment="1">
      <alignment horizontal="center" vertical="center"/>
    </xf>
    <xf numFmtId="0" fontId="13" fillId="0" borderId="9" xfId="0" applyFont="1" applyFill="1" applyBorder="1" applyAlignment="1">
      <alignment horizontal="left" vertical="center" wrapText="1"/>
    </xf>
    <xf numFmtId="0" fontId="11" fillId="0" borderId="14" xfId="1" applyFont="1" applyFill="1" applyBorder="1" applyAlignment="1">
      <alignment horizontal="center" vertical="center" wrapText="1"/>
    </xf>
    <xf numFmtId="0" fontId="11" fillId="0" borderId="15" xfId="1" applyFont="1" applyFill="1" applyBorder="1" applyAlignment="1">
      <alignment horizontal="center" vertical="center" wrapText="1"/>
    </xf>
    <xf numFmtId="4" fontId="4" fillId="2" borderId="12" xfId="1" applyNumberFormat="1" applyFont="1" applyFill="1" applyBorder="1" applyAlignment="1">
      <alignment horizontal="center" vertical="center"/>
    </xf>
    <xf numFmtId="0" fontId="11" fillId="0" borderId="11" xfId="1" applyFont="1" applyFill="1" applyBorder="1" applyAlignment="1">
      <alignment horizontal="left" vertical="top" wrapText="1"/>
    </xf>
    <xf numFmtId="4" fontId="11" fillId="2" borderId="12" xfId="1" applyNumberFormat="1" applyFont="1" applyFill="1" applyBorder="1" applyAlignment="1">
      <alignment horizontal="center" vertical="center" wrapText="1"/>
    </xf>
    <xf numFmtId="0" fontId="5" fillId="2" borderId="11" xfId="1" applyFont="1" applyFill="1" applyBorder="1" applyAlignment="1">
      <alignment horizontal="left" vertical="top" wrapText="1"/>
    </xf>
    <xf numFmtId="4" fontId="5" fillId="2" borderId="12" xfId="1" applyNumberFormat="1" applyFont="1" applyFill="1" applyBorder="1" applyAlignment="1">
      <alignment horizontal="center" vertical="center" wrapText="1"/>
    </xf>
    <xf numFmtId="4" fontId="5" fillId="2" borderId="12" xfId="1" applyNumberFormat="1" applyFont="1" applyFill="1" applyBorder="1" applyAlignment="1">
      <alignment horizontal="center" vertical="center"/>
    </xf>
    <xf numFmtId="0" fontId="13" fillId="0" borderId="11" xfId="0" applyFont="1" applyFill="1" applyBorder="1" applyAlignment="1">
      <alignment horizontal="left" vertical="top" wrapText="1"/>
    </xf>
    <xf numFmtId="0" fontId="13" fillId="0" borderId="11" xfId="0" applyFont="1" applyBorder="1" applyAlignment="1">
      <alignment horizontal="left" vertical="top" wrapText="1"/>
    </xf>
    <xf numFmtId="4" fontId="3" fillId="2" borderId="9" xfId="1" applyNumberFormat="1" applyFont="1" applyFill="1" applyBorder="1" applyAlignment="1">
      <alignment horizontal="center" vertical="center" wrapText="1"/>
    </xf>
    <xf numFmtId="0" fontId="12" fillId="2" borderId="9" xfId="1" applyFont="1" applyFill="1" applyBorder="1" applyAlignment="1">
      <alignment vertical="top" wrapText="1"/>
    </xf>
    <xf numFmtId="4" fontId="12" fillId="2" borderId="9" xfId="1" applyNumberFormat="1" applyFont="1" applyFill="1" applyBorder="1" applyAlignment="1">
      <alignment horizontal="center" vertical="center" wrapText="1"/>
    </xf>
    <xf numFmtId="0" fontId="3" fillId="2" borderId="9" xfId="1" applyFont="1" applyFill="1" applyBorder="1" applyAlignment="1">
      <alignment vertical="top" wrapText="1"/>
    </xf>
    <xf numFmtId="0" fontId="12" fillId="0" borderId="9" xfId="1" applyFont="1" applyBorder="1" applyAlignment="1">
      <alignment wrapText="1"/>
    </xf>
    <xf numFmtId="4" fontId="12" fillId="0" borderId="9" xfId="1" applyNumberFormat="1" applyFont="1" applyBorder="1" applyAlignment="1">
      <alignment horizontal="center" vertical="center" wrapText="1"/>
    </xf>
    <xf numFmtId="0" fontId="3" fillId="0" borderId="9" xfId="1" applyFont="1" applyBorder="1" applyAlignment="1">
      <alignment wrapText="1"/>
    </xf>
    <xf numFmtId="4" fontId="3" fillId="0" borderId="9" xfId="1" applyNumberFormat="1" applyFont="1" applyBorder="1" applyAlignment="1">
      <alignment horizontal="center" vertical="center" wrapText="1"/>
    </xf>
    <xf numFmtId="4" fontId="3" fillId="0" borderId="9" xfId="1" applyNumberFormat="1" applyFont="1" applyBorder="1" applyAlignment="1">
      <alignment horizontal="center" vertical="center"/>
    </xf>
    <xf numFmtId="0" fontId="12" fillId="2" borderId="11" xfId="1" applyFont="1" applyFill="1" applyBorder="1" applyAlignment="1">
      <alignment vertical="top" wrapText="1"/>
    </xf>
    <xf numFmtId="4" fontId="12" fillId="2" borderId="12" xfId="1" applyNumberFormat="1" applyFont="1" applyFill="1" applyBorder="1" applyAlignment="1">
      <alignment horizontal="center" vertical="center" wrapText="1"/>
    </xf>
    <xf numFmtId="0" fontId="3" fillId="2" borderId="11" xfId="1" applyFont="1" applyFill="1" applyBorder="1" applyAlignment="1">
      <alignment vertical="top" wrapText="1"/>
    </xf>
    <xf numFmtId="4" fontId="3" fillId="2" borderId="12" xfId="1" applyNumberFormat="1" applyFont="1" applyFill="1" applyBorder="1" applyAlignment="1">
      <alignment horizontal="center" vertical="center" wrapText="1"/>
    </xf>
    <xf numFmtId="0" fontId="12" fillId="0" borderId="11" xfId="1" applyFont="1" applyBorder="1" applyAlignment="1">
      <alignment wrapText="1"/>
    </xf>
    <xf numFmtId="4" fontId="12" fillId="0" borderId="12" xfId="1" applyNumberFormat="1" applyFont="1" applyBorder="1" applyAlignment="1">
      <alignment horizontal="center" vertical="center" wrapText="1"/>
    </xf>
    <xf numFmtId="0" fontId="3" fillId="0" borderId="11" xfId="1" applyFont="1" applyBorder="1" applyAlignment="1">
      <alignment wrapText="1"/>
    </xf>
    <xf numFmtId="4" fontId="3" fillId="0" borderId="12" xfId="1" applyNumberFormat="1" applyFont="1" applyBorder="1" applyAlignment="1">
      <alignment horizontal="center" vertical="center" wrapText="1"/>
    </xf>
    <xf numFmtId="0" fontId="3" fillId="0" borderId="11" xfId="1" applyFont="1" applyBorder="1"/>
    <xf numFmtId="4" fontId="3" fillId="0" borderId="12" xfId="1" applyNumberFormat="1" applyFont="1" applyBorder="1" applyAlignment="1">
      <alignment horizontal="center" vertical="center"/>
    </xf>
    <xf numFmtId="0" fontId="3" fillId="0" borderId="16" xfId="1" applyFont="1" applyBorder="1"/>
    <xf numFmtId="0" fontId="3" fillId="0" borderId="17" xfId="1" applyFont="1" applyBorder="1" applyAlignment="1">
      <alignment wrapText="1"/>
    </xf>
    <xf numFmtId="4" fontId="3" fillId="0" borderId="17" xfId="1" applyNumberFormat="1" applyFont="1" applyBorder="1" applyAlignment="1">
      <alignment horizontal="center" vertical="center"/>
    </xf>
    <xf numFmtId="4" fontId="3" fillId="0" borderId="18" xfId="1" applyNumberFormat="1" applyFont="1" applyBorder="1" applyAlignment="1">
      <alignment horizontal="center" vertical="center"/>
    </xf>
    <xf numFmtId="49" fontId="14" fillId="0" borderId="9" xfId="1" applyNumberFormat="1" applyFont="1" applyFill="1" applyBorder="1" applyAlignment="1">
      <alignment horizontal="center" vertical="center"/>
    </xf>
    <xf numFmtId="3" fontId="15" fillId="0" borderId="9" xfId="1" applyNumberFormat="1" applyFont="1" applyFill="1" applyBorder="1" applyAlignment="1">
      <alignment horizontal="center" vertical="center" wrapText="1"/>
    </xf>
    <xf numFmtId="49" fontId="16" fillId="0" borderId="9" xfId="1" applyNumberFormat="1" applyFont="1" applyFill="1" applyBorder="1" applyAlignment="1">
      <alignment horizontal="center" vertical="center" wrapText="1"/>
    </xf>
    <xf numFmtId="49" fontId="16" fillId="0" borderId="9" xfId="1" applyNumberFormat="1" applyFont="1" applyFill="1" applyBorder="1" applyAlignment="1">
      <alignment horizontal="center" vertical="top" wrapText="1"/>
    </xf>
    <xf numFmtId="4" fontId="16" fillId="0" borderId="9" xfId="1" applyNumberFormat="1" applyFont="1" applyFill="1" applyBorder="1" applyAlignment="1">
      <alignment horizontal="center" vertical="center"/>
    </xf>
    <xf numFmtId="0" fontId="14" fillId="0" borderId="14" xfId="1" applyFont="1" applyFill="1" applyBorder="1" applyAlignment="1">
      <alignment horizontal="center" vertical="center"/>
    </xf>
    <xf numFmtId="49" fontId="14" fillId="0" borderId="15" xfId="1" applyNumberFormat="1" applyFont="1" applyFill="1" applyBorder="1" applyAlignment="1">
      <alignment horizontal="center" vertical="center"/>
    </xf>
    <xf numFmtId="172" fontId="14" fillId="0" borderId="15" xfId="1" applyNumberFormat="1" applyFont="1" applyFill="1" applyBorder="1" applyAlignment="1">
      <alignment horizontal="center" vertical="center" wrapText="1"/>
    </xf>
    <xf numFmtId="0" fontId="14" fillId="0" borderId="11" xfId="1" applyFont="1" applyFill="1" applyBorder="1" applyAlignment="1">
      <alignment vertical="top"/>
    </xf>
    <xf numFmtId="4" fontId="14" fillId="0" borderId="12" xfId="1" applyNumberFormat="1" applyFont="1" applyFill="1" applyBorder="1" applyAlignment="1">
      <alignment horizontal="center" vertical="center" wrapText="1"/>
    </xf>
    <xf numFmtId="0" fontId="14" fillId="0" borderId="11" xfId="1" applyFont="1" applyFill="1" applyBorder="1"/>
    <xf numFmtId="0" fontId="14" fillId="0" borderId="11" xfId="1" applyFont="1" applyFill="1" applyBorder="1" applyAlignment="1">
      <alignment wrapText="1"/>
    </xf>
    <xf numFmtId="0" fontId="15" fillId="0" borderId="11" xfId="1" applyFont="1" applyFill="1" applyBorder="1" applyAlignment="1">
      <alignment wrapText="1"/>
    </xf>
    <xf numFmtId="4" fontId="15" fillId="0" borderId="12" xfId="1" applyNumberFormat="1" applyFont="1" applyFill="1" applyBorder="1" applyAlignment="1">
      <alignment horizontal="center" vertical="center" wrapText="1"/>
    </xf>
    <xf numFmtId="0" fontId="15" fillId="0" borderId="11" xfId="1" applyFont="1" applyFill="1" applyBorder="1" applyAlignment="1">
      <alignment horizontal="left" vertical="center" wrapText="1"/>
    </xf>
    <xf numFmtId="0" fontId="14" fillId="0" borderId="11" xfId="1" applyFont="1" applyFill="1" applyBorder="1" applyAlignment="1">
      <alignment vertical="top" wrapText="1"/>
    </xf>
    <xf numFmtId="0" fontId="15" fillId="0" borderId="11" xfId="0" applyFont="1" applyFill="1" applyBorder="1" applyAlignment="1">
      <alignment wrapText="1"/>
    </xf>
    <xf numFmtId="0" fontId="16" fillId="0" borderId="11" xfId="1" applyFont="1" applyFill="1" applyBorder="1" applyAlignment="1">
      <alignment vertical="top" wrapText="1"/>
    </xf>
    <xf numFmtId="49" fontId="16" fillId="0" borderId="11" xfId="0" applyNumberFormat="1" applyFont="1" applyFill="1" applyBorder="1" applyAlignment="1">
      <alignment horizontal="left" vertical="top" wrapText="1"/>
    </xf>
    <xf numFmtId="0" fontId="16" fillId="0" borderId="11" xfId="0" applyFont="1" applyFill="1" applyBorder="1" applyAlignment="1">
      <alignment vertical="top" wrapText="1"/>
    </xf>
    <xf numFmtId="0" fontId="14" fillId="0" borderId="11" xfId="1" applyFont="1" applyFill="1" applyBorder="1" applyAlignment="1">
      <alignment vertical="center" wrapText="1"/>
    </xf>
    <xf numFmtId="0" fontId="15" fillId="0" borderId="11" xfId="1" applyFont="1" applyFill="1" applyBorder="1" applyAlignment="1">
      <alignment horizontal="justify"/>
    </xf>
    <xf numFmtId="0" fontId="15" fillId="0" borderId="11" xfId="0" applyFont="1" applyFill="1" applyBorder="1" applyAlignment="1">
      <alignment vertical="top" wrapText="1"/>
    </xf>
    <xf numFmtId="4" fontId="15" fillId="0" borderId="12" xfId="1" applyNumberFormat="1" applyFont="1" applyFill="1" applyBorder="1" applyAlignment="1">
      <alignment horizontal="center" vertical="center"/>
    </xf>
    <xf numFmtId="0" fontId="16" fillId="0" borderId="11" xfId="0" applyFont="1" applyFill="1" applyBorder="1" applyAlignment="1">
      <alignment wrapText="1"/>
    </xf>
    <xf numFmtId="0" fontId="16" fillId="0" borderId="11" xfId="0" applyFont="1" applyFill="1" applyBorder="1"/>
    <xf numFmtId="0" fontId="10" fillId="0" borderId="11" xfId="0" applyFont="1" applyFill="1" applyBorder="1" applyAlignment="1">
      <alignment wrapText="1"/>
    </xf>
    <xf numFmtId="0" fontId="15" fillId="0" borderId="11" xfId="1" applyFont="1" applyFill="1" applyBorder="1" applyAlignment="1">
      <alignment vertical="center" wrapText="1"/>
    </xf>
    <xf numFmtId="4" fontId="16" fillId="0" borderId="12" xfId="1" applyNumberFormat="1" applyFont="1" applyFill="1" applyBorder="1" applyAlignment="1">
      <alignment horizontal="center" vertical="center"/>
    </xf>
    <xf numFmtId="0" fontId="14" fillId="0" borderId="11" xfId="1" applyFont="1" applyFill="1" applyBorder="1" applyAlignment="1">
      <alignment horizontal="left" vertical="center" wrapText="1"/>
    </xf>
    <xf numFmtId="0" fontId="15" fillId="0" borderId="16" xfId="1" applyFont="1" applyFill="1" applyBorder="1" applyAlignment="1">
      <alignment vertical="top" wrapText="1"/>
    </xf>
    <xf numFmtId="49" fontId="15" fillId="0" borderId="17" xfId="1" applyNumberFormat="1" applyFont="1" applyFill="1" applyBorder="1" applyAlignment="1">
      <alignment horizontal="center" vertical="top" wrapText="1"/>
    </xf>
    <xf numFmtId="4" fontId="15" fillId="0" borderId="17" xfId="1" applyNumberFormat="1" applyFont="1" applyFill="1" applyBorder="1" applyAlignment="1">
      <alignment horizontal="center" vertical="center"/>
    </xf>
    <xf numFmtId="4" fontId="15" fillId="0" borderId="18" xfId="1" applyNumberFormat="1" applyFont="1" applyFill="1" applyBorder="1" applyAlignment="1">
      <alignment horizontal="center" vertical="center"/>
    </xf>
    <xf numFmtId="4" fontId="10" fillId="0" borderId="9" xfId="1" applyNumberFormat="1" applyFont="1" applyFill="1" applyBorder="1" applyAlignment="1">
      <alignment horizontal="center" vertical="center" wrapText="1"/>
    </xf>
    <xf numFmtId="4" fontId="10" fillId="0" borderId="9" xfId="1" applyNumberFormat="1" applyFont="1" applyFill="1" applyBorder="1" applyAlignment="1">
      <alignment horizontal="center" vertical="center"/>
    </xf>
    <xf numFmtId="4" fontId="15" fillId="0" borderId="9" xfId="1" applyNumberFormat="1" applyFont="1" applyFill="1" applyBorder="1" applyAlignment="1">
      <alignment horizontal="center" vertical="top"/>
    </xf>
    <xf numFmtId="4" fontId="16" fillId="0" borderId="9" xfId="0" applyNumberFormat="1" applyFont="1" applyFill="1" applyBorder="1" applyAlignment="1">
      <alignment horizontal="center" vertical="center"/>
    </xf>
    <xf numFmtId="4" fontId="16" fillId="0" borderId="9" xfId="1" applyNumberFormat="1" applyFont="1" applyFill="1" applyBorder="1" applyAlignment="1">
      <alignment horizontal="center" vertical="center" wrapText="1"/>
    </xf>
    <xf numFmtId="4" fontId="10" fillId="0" borderId="12" xfId="1" applyNumberFormat="1" applyFont="1" applyFill="1" applyBorder="1" applyAlignment="1">
      <alignment horizontal="center" vertical="center" wrapText="1"/>
    </xf>
    <xf numFmtId="4" fontId="10" fillId="0" borderId="12" xfId="1" applyNumberFormat="1" applyFont="1" applyFill="1" applyBorder="1" applyAlignment="1">
      <alignment horizontal="center" vertical="center"/>
    </xf>
    <xf numFmtId="4" fontId="15" fillId="0" borderId="12" xfId="1" applyNumberFormat="1" applyFont="1" applyFill="1" applyBorder="1" applyAlignment="1">
      <alignment horizontal="center" vertical="top"/>
    </xf>
    <xf numFmtId="4" fontId="16" fillId="0" borderId="12" xfId="0" applyNumberFormat="1" applyFont="1" applyFill="1" applyBorder="1" applyAlignment="1">
      <alignment horizontal="center" vertical="center"/>
    </xf>
    <xf numFmtId="4" fontId="16" fillId="0" borderId="12" xfId="1" applyNumberFormat="1" applyFont="1" applyFill="1" applyBorder="1" applyAlignment="1">
      <alignment horizontal="center" vertical="center" wrapText="1"/>
    </xf>
    <xf numFmtId="49" fontId="15" fillId="0" borderId="17" xfId="1" applyNumberFormat="1" applyFont="1" applyFill="1" applyBorder="1" applyAlignment="1">
      <alignment horizontal="center" vertical="center"/>
    </xf>
    <xf numFmtId="49" fontId="15" fillId="0" borderId="17" xfId="1" applyNumberFormat="1" applyFont="1" applyFill="1" applyBorder="1" applyAlignment="1">
      <alignment horizontal="center" vertical="center" wrapText="1"/>
    </xf>
    <xf numFmtId="4" fontId="16" fillId="0" borderId="17" xfId="1" applyNumberFormat="1" applyFont="1" applyFill="1" applyBorder="1" applyAlignment="1">
      <alignment horizontal="center" vertical="center"/>
    </xf>
    <xf numFmtId="4" fontId="16" fillId="0" borderId="18" xfId="1" applyNumberFormat="1" applyFont="1" applyFill="1" applyBorder="1" applyAlignment="1">
      <alignment horizontal="center" vertical="center"/>
    </xf>
    <xf numFmtId="4" fontId="12" fillId="2" borderId="15" xfId="1" applyNumberFormat="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4" fontId="12" fillId="2" borderId="19" xfId="1" applyNumberFormat="1" applyFont="1" applyFill="1" applyBorder="1" applyAlignment="1">
      <alignment horizontal="center" vertical="center" wrapText="1"/>
    </xf>
    <xf numFmtId="4" fontId="18" fillId="4" borderId="0" xfId="1" applyNumberFormat="1" applyFont="1" applyFill="1"/>
    <xf numFmtId="0" fontId="23" fillId="4" borderId="0" xfId="1" applyFont="1" applyFill="1"/>
    <xf numFmtId="0" fontId="20" fillId="4" borderId="0" xfId="1" applyFont="1" applyFill="1"/>
    <xf numFmtId="4" fontId="18" fillId="5" borderId="0" xfId="1" applyNumberFormat="1" applyFont="1" applyFill="1"/>
    <xf numFmtId="0" fontId="20" fillId="5" borderId="0" xfId="1" applyFont="1" applyFill="1"/>
    <xf numFmtId="3" fontId="14" fillId="0" borderId="9" xfId="1" applyNumberFormat="1" applyFont="1" applyFill="1" applyBorder="1" applyAlignment="1">
      <alignment horizontal="center" vertical="center" wrapText="1"/>
    </xf>
    <xf numFmtId="4" fontId="4" fillId="0" borderId="9" xfId="1" applyNumberFormat="1" applyFont="1" applyFill="1" applyBorder="1" applyAlignment="1">
      <alignment horizontal="center" vertical="center"/>
    </xf>
    <xf numFmtId="4" fontId="4" fillId="0" borderId="9" xfId="1" applyNumberFormat="1" applyFont="1" applyFill="1" applyBorder="1" applyAlignment="1">
      <alignment horizontal="center" vertical="center" wrapText="1"/>
    </xf>
    <xf numFmtId="49" fontId="16" fillId="0" borderId="11" xfId="0" applyNumberFormat="1" applyFont="1" applyFill="1" applyBorder="1" applyAlignment="1">
      <alignment wrapText="1"/>
    </xf>
    <xf numFmtId="3" fontId="15" fillId="0" borderId="0" xfId="1" applyNumberFormat="1" applyFont="1" applyFill="1" applyBorder="1" applyAlignment="1">
      <alignment horizontal="center" vertical="center" wrapText="1"/>
    </xf>
    <xf numFmtId="0" fontId="10" fillId="0" borderId="11" xfId="0" applyFont="1" applyFill="1" applyBorder="1"/>
    <xf numFmtId="0" fontId="10" fillId="0" borderId="15" xfId="1" applyFont="1" applyFill="1" applyBorder="1" applyAlignment="1">
      <alignment horizontal="center" vertical="center" wrapText="1"/>
    </xf>
    <xf numFmtId="0" fontId="10" fillId="0" borderId="19" xfId="1" applyFont="1" applyFill="1" applyBorder="1" applyAlignment="1">
      <alignment horizontal="center" vertical="center" wrapText="1"/>
    </xf>
    <xf numFmtId="0" fontId="11" fillId="2" borderId="9" xfId="1" applyFont="1" applyFill="1" applyBorder="1" applyAlignment="1">
      <alignment horizontal="left" vertical="center" wrapText="1"/>
    </xf>
    <xf numFmtId="0" fontId="11" fillId="0" borderId="9" xfId="0" applyFont="1" applyBorder="1"/>
    <xf numFmtId="0" fontId="13" fillId="0" borderId="9" xfId="0" applyFont="1" applyBorder="1" applyAlignment="1">
      <alignment wrapText="1"/>
    </xf>
    <xf numFmtId="4" fontId="16" fillId="0" borderId="20" xfId="1" applyNumberFormat="1" applyFont="1" applyFill="1" applyBorder="1" applyAlignment="1">
      <alignment horizontal="center" vertical="center"/>
    </xf>
    <xf numFmtId="4" fontId="15" fillId="0" borderId="20" xfId="1" applyNumberFormat="1" applyFont="1" applyFill="1" applyBorder="1" applyAlignment="1">
      <alignment horizontal="center" vertical="center" wrapText="1"/>
    </xf>
    <xf numFmtId="0" fontId="11" fillId="0" borderId="9" xfId="1" applyFont="1" applyFill="1" applyBorder="1" applyAlignment="1">
      <alignment horizontal="center" vertical="center" wrapText="1"/>
    </xf>
    <xf numFmtId="0" fontId="11" fillId="0" borderId="9" xfId="1" applyFont="1" applyFill="1" applyBorder="1" applyAlignment="1">
      <alignment horizontal="left" vertical="top"/>
    </xf>
    <xf numFmtId="0" fontId="13" fillId="0" borderId="9" xfId="1" applyFont="1" applyFill="1" applyBorder="1" applyAlignment="1">
      <alignment horizontal="left" vertical="top" wrapText="1"/>
    </xf>
    <xf numFmtId="0" fontId="11" fillId="0" borderId="9" xfId="1" applyFont="1" applyFill="1" applyBorder="1" applyAlignment="1">
      <alignment horizontal="left" vertical="top" wrapText="1"/>
    </xf>
    <xf numFmtId="0" fontId="13" fillId="0" borderId="9" xfId="0" applyFont="1" applyBorder="1"/>
    <xf numFmtId="0" fontId="11" fillId="0" borderId="9" xfId="0" applyFont="1" applyBorder="1" applyAlignment="1">
      <alignment wrapText="1"/>
    </xf>
    <xf numFmtId="0" fontId="5" fillId="2" borderId="9" xfId="1" applyFont="1" applyFill="1" applyBorder="1" applyAlignment="1">
      <alignment horizontal="left" vertical="top" wrapText="1"/>
    </xf>
    <xf numFmtId="0" fontId="4" fillId="2" borderId="9" xfId="1" applyFont="1" applyFill="1" applyBorder="1" applyAlignment="1">
      <alignment horizontal="left" vertical="top" wrapText="1"/>
    </xf>
    <xf numFmtId="0" fontId="13" fillId="0" borderId="9" xfId="0" applyFont="1" applyFill="1" applyBorder="1"/>
    <xf numFmtId="0" fontId="13" fillId="0" borderId="9" xfId="0" applyFont="1" applyFill="1" applyBorder="1" applyAlignment="1">
      <alignment wrapText="1"/>
    </xf>
    <xf numFmtId="0" fontId="4" fillId="0" borderId="9" xfId="1" applyFont="1" applyFill="1" applyBorder="1" applyAlignment="1">
      <alignment horizontal="left" vertical="top" wrapText="1"/>
    </xf>
    <xf numFmtId="0" fontId="5" fillId="0" borderId="9" xfId="1"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9" xfId="0" applyFont="1" applyBorder="1" applyAlignment="1">
      <alignment horizontal="left" vertical="top" wrapText="1"/>
    </xf>
    <xf numFmtId="0" fontId="4" fillId="0" borderId="0" xfId="1" applyFont="1" applyFill="1" applyAlignment="1">
      <alignment horizontal="center" wrapText="1"/>
    </xf>
    <xf numFmtId="0" fontId="5" fillId="0" borderId="2"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2" xfId="1" applyFont="1" applyFill="1" applyBorder="1" applyAlignment="1">
      <alignment horizontal="center"/>
    </xf>
    <xf numFmtId="0" fontId="4" fillId="0" borderId="1" xfId="1" applyFont="1" applyFill="1" applyBorder="1" applyAlignment="1">
      <alignment horizontal="center"/>
    </xf>
    <xf numFmtId="49" fontId="5" fillId="0" borderId="2" xfId="1" applyNumberFormat="1" applyFont="1" applyFill="1" applyBorder="1" applyAlignment="1">
      <alignment horizontal="center"/>
    </xf>
    <xf numFmtId="0" fontId="5" fillId="0" borderId="1" xfId="1" applyFont="1" applyFill="1" applyBorder="1"/>
    <xf numFmtId="49" fontId="4" fillId="0" borderId="2" xfId="1" applyNumberFormat="1" applyFont="1" applyFill="1" applyBorder="1" applyAlignment="1">
      <alignment horizontal="center"/>
    </xf>
    <xf numFmtId="0" fontId="4" fillId="0" borderId="1" xfId="1" applyFont="1" applyFill="1" applyBorder="1" applyAlignment="1">
      <alignment horizontal="center" wrapText="1"/>
    </xf>
    <xf numFmtId="0" fontId="5" fillId="0" borderId="1" xfId="1" applyFont="1" applyFill="1" applyBorder="1" applyAlignment="1">
      <alignment horizontal="center"/>
    </xf>
    <xf numFmtId="49" fontId="5" fillId="0" borderId="4" xfId="1" applyNumberFormat="1" applyFont="1" applyFill="1" applyBorder="1" applyAlignment="1">
      <alignment horizontal="center"/>
    </xf>
    <xf numFmtId="0" fontId="5" fillId="0" borderId="5" xfId="1" applyFont="1" applyFill="1" applyBorder="1" applyAlignment="1">
      <alignment horizontal="center"/>
    </xf>
    <xf numFmtId="0" fontId="27" fillId="0" borderId="0" xfId="0" applyFont="1"/>
    <xf numFmtId="0" fontId="27" fillId="0" borderId="0" xfId="0" applyFont="1" applyBorder="1" applyAlignment="1">
      <alignment vertical="center" wrapText="1"/>
    </xf>
    <xf numFmtId="0" fontId="27" fillId="0" borderId="0" xfId="0" applyFont="1" applyAlignment="1">
      <alignment horizontal="right" vertical="center" wrapText="1"/>
    </xf>
    <xf numFmtId="0" fontId="15" fillId="0" borderId="0" xfId="0" applyFont="1"/>
    <xf numFmtId="0" fontId="15" fillId="0" borderId="0" xfId="0" applyFont="1" applyAlignment="1">
      <alignment wrapText="1"/>
    </xf>
    <xf numFmtId="0" fontId="4" fillId="0" borderId="0" xfId="0" applyFont="1" applyAlignment="1">
      <alignment horizontal="right" wrapText="1"/>
    </xf>
    <xf numFmtId="0" fontId="27" fillId="0" borderId="0" xfId="0" applyFont="1" applyAlignment="1">
      <alignment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4" fontId="5" fillId="0" borderId="23" xfId="1" applyNumberFormat="1" applyFont="1" applyFill="1" applyBorder="1" applyAlignment="1">
      <alignment horizontal="center" vertical="center" wrapText="1"/>
    </xf>
    <xf numFmtId="4" fontId="5" fillId="0" borderId="24" xfId="1" applyNumberFormat="1" applyFont="1" applyFill="1" applyBorder="1" applyAlignment="1">
      <alignment horizontal="center" vertical="center" wrapText="1"/>
    </xf>
    <xf numFmtId="0" fontId="3" fillId="0" borderId="0" xfId="0" applyFont="1"/>
    <xf numFmtId="0" fontId="4" fillId="0" borderId="25" xfId="0" applyFont="1" applyBorder="1" applyAlignment="1">
      <alignment horizontal="center" vertical="center"/>
    </xf>
    <xf numFmtId="0" fontId="4" fillId="0" borderId="1" xfId="0" applyFont="1" applyFill="1" applyBorder="1" applyAlignment="1">
      <alignment horizontal="left" vertical="center" wrapText="1"/>
    </xf>
    <xf numFmtId="4" fontId="4" fillId="0" borderId="3" xfId="0" applyNumberFormat="1" applyFont="1" applyFill="1" applyBorder="1" applyAlignment="1">
      <alignment horizontal="center" vertical="center" wrapText="1"/>
    </xf>
    <xf numFmtId="4" fontId="4" fillId="0" borderId="26" xfId="0" applyNumberFormat="1" applyFont="1" applyFill="1" applyBorder="1" applyAlignment="1">
      <alignment horizontal="center" vertical="center" wrapText="1"/>
    </xf>
    <xf numFmtId="0" fontId="15" fillId="0" borderId="27" xfId="0" applyFont="1" applyBorder="1" applyAlignment="1">
      <alignment horizontal="center" vertical="center"/>
    </xf>
    <xf numFmtId="0" fontId="5" fillId="0" borderId="28" xfId="0" applyFont="1" applyFill="1" applyBorder="1" applyAlignment="1">
      <alignment horizontal="left" vertical="center" wrapText="1"/>
    </xf>
    <xf numFmtId="4" fontId="5" fillId="0" borderId="29" xfId="0" applyNumberFormat="1" applyFont="1" applyFill="1" applyBorder="1" applyAlignment="1">
      <alignment horizontal="center" vertical="center" wrapText="1"/>
    </xf>
    <xf numFmtId="4" fontId="5" fillId="0" borderId="3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left" vertical="center" wrapText="1"/>
    </xf>
    <xf numFmtId="0" fontId="28" fillId="0" borderId="0" xfId="0" applyFont="1" applyBorder="1" applyAlignment="1">
      <alignment horizontal="center" vertical="center"/>
    </xf>
    <xf numFmtId="0" fontId="3" fillId="0" borderId="0" xfId="1" applyFont="1" applyBorder="1"/>
    <xf numFmtId="0" fontId="5" fillId="0" borderId="6" xfId="1" applyFont="1" applyBorder="1" applyAlignment="1">
      <alignment vertical="center"/>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12" fillId="0" borderId="0" xfId="1" applyFont="1" applyAlignment="1">
      <alignment horizontal="center" vertical="center"/>
    </xf>
    <xf numFmtId="49" fontId="12" fillId="0" borderId="2" xfId="1" applyNumberFormat="1" applyFont="1" applyBorder="1" applyAlignment="1">
      <alignment horizontal="center" vertical="center"/>
    </xf>
    <xf numFmtId="0" fontId="3" fillId="2" borderId="1" xfId="1" applyFont="1" applyFill="1" applyBorder="1" applyAlignment="1">
      <alignment horizontal="center" vertical="center" wrapText="1"/>
    </xf>
    <xf numFmtId="0" fontId="5" fillId="2" borderId="31" xfId="1" applyFont="1" applyFill="1" applyBorder="1" applyAlignment="1">
      <alignment horizontal="left" vertical="center" wrapText="1"/>
    </xf>
    <xf numFmtId="49" fontId="5" fillId="0" borderId="2" xfId="1" applyNumberFormat="1" applyFont="1" applyBorder="1" applyAlignment="1">
      <alignment horizontal="center" vertical="center"/>
    </xf>
    <xf numFmtId="0" fontId="5" fillId="2" borderId="1" xfId="1" applyFont="1" applyFill="1" applyBorder="1" applyAlignment="1">
      <alignment horizontal="center" vertical="center" wrapText="1"/>
    </xf>
    <xf numFmtId="0" fontId="12" fillId="0" borderId="0" xfId="1" applyFont="1" applyAlignment="1">
      <alignment horizontal="center"/>
    </xf>
    <xf numFmtId="49" fontId="4" fillId="0" borderId="2" xfId="1" applyNumberFormat="1" applyFont="1" applyBorder="1" applyAlignment="1">
      <alignment horizontal="center" vertical="center"/>
    </xf>
    <xf numFmtId="0" fontId="4" fillId="2" borderId="1" xfId="1" applyFont="1" applyFill="1" applyBorder="1" applyAlignment="1">
      <alignment horizontal="center" vertical="center" wrapText="1"/>
    </xf>
    <xf numFmtId="0" fontId="4" fillId="2" borderId="31" xfId="1" applyFont="1" applyFill="1" applyBorder="1" applyAlignment="1">
      <alignment horizontal="left" vertical="center" wrapText="1"/>
    </xf>
    <xf numFmtId="0" fontId="5" fillId="2" borderId="1" xfId="1" applyFont="1" applyFill="1" applyBorder="1" applyAlignment="1">
      <alignment horizontal="center" vertical="top" wrapText="1"/>
    </xf>
    <xf numFmtId="0" fontId="12" fillId="2" borderId="31" xfId="1" applyFont="1" applyFill="1" applyBorder="1" applyAlignment="1">
      <alignment horizontal="left" vertical="center" wrapText="1"/>
    </xf>
    <xf numFmtId="0" fontId="5" fillId="0" borderId="1" xfId="1" applyFont="1" applyBorder="1" applyAlignment="1">
      <alignment horizontal="center" vertical="center" wrapText="1"/>
    </xf>
    <xf numFmtId="0" fontId="12" fillId="0" borderId="31" xfId="1" applyFont="1" applyBorder="1" applyAlignment="1">
      <alignment horizontal="left" vertical="center" wrapText="1"/>
    </xf>
    <xf numFmtId="0" fontId="4" fillId="0" borderId="1" xfId="1" applyFont="1" applyBorder="1" applyAlignment="1">
      <alignment horizontal="center" vertical="center" wrapText="1"/>
    </xf>
    <xf numFmtId="0" fontId="3" fillId="0" borderId="31" xfId="1" applyFont="1" applyBorder="1" applyAlignment="1">
      <alignment horizontal="left" vertical="center" wrapText="1"/>
    </xf>
    <xf numFmtId="0" fontId="4" fillId="0" borderId="1" xfId="1" applyFont="1" applyBorder="1" applyAlignment="1">
      <alignment horizontal="center" vertical="center"/>
    </xf>
    <xf numFmtId="49" fontId="4" fillId="0" borderId="4" xfId="1" applyNumberFormat="1" applyFont="1" applyBorder="1" applyAlignment="1">
      <alignment horizontal="center" vertical="center"/>
    </xf>
    <xf numFmtId="0" fontId="4" fillId="0" borderId="5" xfId="1" applyFont="1" applyBorder="1" applyAlignment="1">
      <alignment horizontal="center" vertical="center"/>
    </xf>
    <xf numFmtId="0" fontId="3" fillId="0" borderId="32" xfId="1" applyFont="1" applyBorder="1" applyAlignment="1">
      <alignment horizontal="left" vertical="center" wrapText="1"/>
    </xf>
    <xf numFmtId="0" fontId="3" fillId="0" borderId="0" xfId="1" applyFont="1" applyBorder="1" applyAlignment="1">
      <alignment horizontal="center"/>
    </xf>
    <xf numFmtId="0" fontId="14" fillId="0" borderId="0" xfId="1" applyFont="1" applyAlignment="1">
      <alignment horizontal="center" wrapText="1"/>
    </xf>
    <xf numFmtId="0" fontId="15" fillId="0" borderId="21" xfId="1" applyFont="1" applyBorder="1" applyAlignment="1">
      <alignment horizontal="center" vertical="center"/>
    </xf>
    <xf numFmtId="0" fontId="15" fillId="0" borderId="22" xfId="1" applyFont="1" applyBorder="1" applyAlignment="1">
      <alignment horizontal="center" vertical="center"/>
    </xf>
    <xf numFmtId="0" fontId="15" fillId="0" borderId="23"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5" xfId="1" applyFont="1" applyBorder="1" applyAlignment="1">
      <alignment horizontal="center"/>
    </xf>
    <xf numFmtId="0" fontId="15" fillId="0" borderId="1" xfId="1" applyFont="1" applyBorder="1"/>
    <xf numFmtId="4" fontId="15" fillId="0" borderId="3" xfId="1" applyNumberFormat="1" applyFont="1" applyBorder="1" applyAlignment="1">
      <alignment horizontal="center"/>
    </xf>
    <xf numFmtId="0" fontId="15" fillId="0" borderId="1" xfId="1" applyFont="1" applyBorder="1" applyAlignment="1">
      <alignment wrapText="1"/>
    </xf>
    <xf numFmtId="0" fontId="15" fillId="0" borderId="27" xfId="1" applyFont="1" applyBorder="1"/>
    <xf numFmtId="0" fontId="14" fillId="0" borderId="28" xfId="1" applyFont="1" applyBorder="1"/>
    <xf numFmtId="4" fontId="15" fillId="0" borderId="29" xfId="1" applyNumberFormat="1" applyFont="1" applyBorder="1" applyAlignment="1">
      <alignment horizontal="center"/>
    </xf>
    <xf numFmtId="0" fontId="15" fillId="0" borderId="24" xfId="1" applyFont="1" applyBorder="1" applyAlignment="1">
      <alignment horizontal="center" vertical="center" wrapText="1"/>
    </xf>
    <xf numFmtId="4" fontId="15" fillId="0" borderId="26" xfId="1" applyNumberFormat="1" applyFont="1" applyBorder="1" applyAlignment="1">
      <alignment horizontal="center"/>
    </xf>
    <xf numFmtId="4" fontId="15" fillId="0" borderId="30" xfId="1" applyNumberFormat="1" applyFont="1" applyBorder="1" applyAlignment="1">
      <alignment horizontal="center"/>
    </xf>
    <xf numFmtId="0" fontId="2" fillId="0" borderId="0" xfId="1"/>
    <xf numFmtId="0" fontId="4" fillId="0" borderId="0" xfId="1" applyFont="1"/>
    <xf numFmtId="0" fontId="15" fillId="0" borderId="0" xfId="1" applyFont="1" applyBorder="1" applyAlignment="1"/>
    <xf numFmtId="0" fontId="15" fillId="0" borderId="0" xfId="1" applyFont="1" applyBorder="1" applyAlignment="1">
      <alignment wrapText="1"/>
    </xf>
    <xf numFmtId="0" fontId="15" fillId="0" borderId="0" xfId="1" applyFont="1"/>
    <xf numFmtId="0" fontId="15" fillId="0" borderId="21" xfId="1" applyFont="1" applyBorder="1" applyAlignment="1">
      <alignment horizontal="center" vertical="center" wrapText="1"/>
    </xf>
    <xf numFmtId="0" fontId="15" fillId="0" borderId="22" xfId="1" applyFont="1" applyFill="1" applyBorder="1" applyAlignment="1">
      <alignment horizontal="center" vertical="center" wrapText="1"/>
    </xf>
    <xf numFmtId="0" fontId="4" fillId="0" borderId="25" xfId="1" applyFont="1" applyBorder="1" applyAlignment="1">
      <alignment horizontal="center"/>
    </xf>
    <xf numFmtId="0" fontId="4" fillId="0" borderId="1" xfId="1" applyFont="1" applyBorder="1" applyAlignment="1">
      <alignment horizontal="center"/>
    </xf>
    <xf numFmtId="0" fontId="4" fillId="0" borderId="26" xfId="1" applyFont="1" applyBorder="1" applyAlignment="1">
      <alignment horizontal="center"/>
    </xf>
    <xf numFmtId="0" fontId="4" fillId="0" borderId="27" xfId="1" applyFont="1" applyBorder="1" applyAlignment="1">
      <alignment horizontal="center"/>
    </xf>
    <xf numFmtId="0" fontId="15" fillId="0" borderId="28" xfId="1" applyFont="1" applyBorder="1" applyAlignment="1">
      <alignment horizontal="left"/>
    </xf>
    <xf numFmtId="0" fontId="4" fillId="0" borderId="28" xfId="1" applyFont="1" applyBorder="1" applyAlignment="1">
      <alignment horizontal="center"/>
    </xf>
    <xf numFmtId="0" fontId="4" fillId="0" borderId="30" xfId="1" applyFont="1" applyBorder="1" applyAlignment="1">
      <alignment horizontal="center"/>
    </xf>
    <xf numFmtId="0" fontId="4" fillId="0" borderId="0" xfId="1" applyFont="1" applyBorder="1"/>
    <xf numFmtId="0" fontId="4" fillId="0" borderId="0" xfId="1" applyFont="1" applyBorder="1" applyAlignment="1">
      <alignment wrapText="1"/>
    </xf>
    <xf numFmtId="0" fontId="15" fillId="0" borderId="0" xfId="1" applyFont="1" applyAlignment="1">
      <alignment horizontal="right"/>
    </xf>
    <xf numFmtId="0" fontId="14" fillId="0" borderId="6" xfId="1" applyFont="1" applyBorder="1" applyAlignment="1">
      <alignment horizontal="center" wrapText="1"/>
    </xf>
    <xf numFmtId="0" fontId="14" fillId="0" borderId="33" xfId="1" applyFont="1" applyBorder="1" applyAlignment="1">
      <alignment horizontal="center" wrapText="1"/>
    </xf>
    <xf numFmtId="0" fontId="14" fillId="0" borderId="8" xfId="1" applyFont="1" applyBorder="1" applyAlignment="1">
      <alignment horizontal="center" wrapText="1"/>
    </xf>
    <xf numFmtId="0" fontId="15" fillId="0" borderId="2" xfId="1" applyFont="1" applyBorder="1" applyAlignment="1">
      <alignment horizontal="center" wrapText="1"/>
    </xf>
    <xf numFmtId="4" fontId="15" fillId="0" borderId="3" xfId="1" applyNumberFormat="1" applyFont="1" applyBorder="1" applyAlignment="1">
      <alignment horizontal="center" vertical="center"/>
    </xf>
    <xf numFmtId="4" fontId="15" fillId="0" borderId="31" xfId="1" applyNumberFormat="1" applyFont="1" applyBorder="1" applyAlignment="1">
      <alignment horizontal="center" vertical="center"/>
    </xf>
    <xf numFmtId="0" fontId="15" fillId="0" borderId="2" xfId="1" applyFont="1" applyBorder="1" applyAlignment="1">
      <alignment horizontal="center"/>
    </xf>
    <xf numFmtId="0" fontId="15" fillId="0" borderId="4" xfId="1" applyFont="1" applyBorder="1" applyAlignment="1">
      <alignment horizontal="center"/>
    </xf>
    <xf numFmtId="4" fontId="15" fillId="0" borderId="34" xfId="1" applyNumberFormat="1" applyFont="1" applyBorder="1" applyAlignment="1">
      <alignment horizontal="center" vertical="center"/>
    </xf>
    <xf numFmtId="4" fontId="15" fillId="0" borderId="32" xfId="1" applyNumberFormat="1" applyFont="1" applyBorder="1" applyAlignment="1">
      <alignment horizontal="center" vertical="center"/>
    </xf>
    <xf numFmtId="0" fontId="3" fillId="0" borderId="0" xfId="1" applyFont="1" applyAlignment="1">
      <alignment vertical="center" wrapText="1"/>
    </xf>
    <xf numFmtId="0" fontId="15" fillId="0" borderId="0" xfId="1" applyFont="1" applyAlignment="1">
      <alignment horizontal="justify"/>
    </xf>
    <xf numFmtId="0" fontId="12" fillId="0" borderId="1" xfId="1" applyFont="1" applyBorder="1" applyAlignment="1">
      <alignment horizontal="center"/>
    </xf>
    <xf numFmtId="0" fontId="14" fillId="0" borderId="1" xfId="1" applyFont="1" applyBorder="1" applyAlignment="1">
      <alignment vertical="top"/>
    </xf>
    <xf numFmtId="4" fontId="14" fillId="0" borderId="1" xfId="1" applyNumberFormat="1" applyFont="1" applyBorder="1" applyAlignment="1">
      <alignment horizontal="center" vertical="top"/>
    </xf>
    <xf numFmtId="4" fontId="15" fillId="0" borderId="1" xfId="1" applyNumberFormat="1" applyFont="1" applyBorder="1" applyAlignment="1">
      <alignment horizontal="center"/>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25" xfId="1" applyFont="1" applyBorder="1" applyAlignment="1">
      <alignment horizontal="center"/>
    </xf>
    <xf numFmtId="0" fontId="12" fillId="0" borderId="26" xfId="1" applyFont="1" applyBorder="1" applyAlignment="1">
      <alignment horizontal="center"/>
    </xf>
    <xf numFmtId="0" fontId="15" fillId="0" borderId="25" xfId="1" applyFont="1" applyBorder="1" applyAlignment="1">
      <alignment vertical="top"/>
    </xf>
    <xf numFmtId="4" fontId="14" fillId="0" borderId="26" xfId="1" applyNumberFormat="1" applyFont="1" applyBorder="1" applyAlignment="1">
      <alignment horizontal="center" vertical="top"/>
    </xf>
    <xf numFmtId="4" fontId="15" fillId="0" borderId="26" xfId="1" applyNumberFormat="1" applyFont="1" applyFill="1" applyBorder="1" applyAlignment="1">
      <alignment horizontal="center"/>
    </xf>
    <xf numFmtId="0" fontId="15" fillId="0" borderId="27" xfId="1" applyFont="1" applyBorder="1" applyAlignment="1">
      <alignment horizontal="center"/>
    </xf>
    <xf numFmtId="0" fontId="15" fillId="0" borderId="28" xfId="1" applyFont="1" applyBorder="1"/>
    <xf numFmtId="4" fontId="15" fillId="0" borderId="28" xfId="1" applyNumberFormat="1" applyFont="1" applyBorder="1" applyAlignment="1">
      <alignment horizontal="center"/>
    </xf>
    <xf numFmtId="0" fontId="16" fillId="0" borderId="0" xfId="0" applyFont="1" applyAlignment="1">
      <alignment horizontal="center"/>
    </xf>
    <xf numFmtId="0" fontId="27" fillId="0" borderId="0" xfId="0" applyFont="1" applyAlignment="1"/>
    <xf numFmtId="0" fontId="15" fillId="0" borderId="15"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17" xfId="1" applyFont="1" applyBorder="1" applyAlignment="1">
      <alignment horizontal="center" vertical="center" wrapText="1"/>
    </xf>
    <xf numFmtId="49" fontId="15" fillId="0" borderId="0" xfId="1" applyNumberFormat="1" applyFont="1" applyFill="1" applyBorder="1" applyAlignment="1">
      <alignment horizontal="center"/>
    </xf>
    <xf numFmtId="0" fontId="2" fillId="0" borderId="0" xfId="1" applyFill="1" applyBorder="1"/>
    <xf numFmtId="4" fontId="15" fillId="0" borderId="0" xfId="1" applyNumberFormat="1" applyFont="1" applyFill="1" applyBorder="1" applyAlignment="1">
      <alignment horizontal="center" wrapText="1"/>
    </xf>
    <xf numFmtId="4" fontId="15" fillId="0" borderId="0" xfId="1" applyNumberFormat="1" applyFont="1" applyFill="1" applyBorder="1" applyAlignment="1">
      <alignment horizontal="center"/>
    </xf>
    <xf numFmtId="4" fontId="2" fillId="0" borderId="0" xfId="1" applyNumberFormat="1" applyFill="1" applyBorder="1"/>
    <xf numFmtId="0" fontId="26" fillId="0" borderId="0" xfId="1" applyFont="1" applyFill="1" applyBorder="1" applyAlignment="1">
      <alignment horizontal="center" wrapText="1"/>
    </xf>
    <xf numFmtId="0" fontId="5" fillId="0" borderId="6"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4" fillId="0" borderId="31" xfId="1" applyFont="1" applyFill="1" applyBorder="1" applyAlignment="1">
      <alignment horizontal="center"/>
    </xf>
    <xf numFmtId="0" fontId="5" fillId="0" borderId="31" xfId="1" applyFont="1" applyFill="1" applyBorder="1" applyAlignment="1">
      <alignment horizontal="left" wrapText="1"/>
    </xf>
    <xf numFmtId="0" fontId="4" fillId="0" borderId="31" xfId="1" applyFont="1" applyFill="1" applyBorder="1" applyAlignment="1">
      <alignment horizontal="left" wrapText="1"/>
    </xf>
    <xf numFmtId="0" fontId="4" fillId="0" borderId="31" xfId="1" applyFont="1" applyFill="1" applyBorder="1" applyAlignment="1">
      <alignment wrapText="1"/>
    </xf>
    <xf numFmtId="0" fontId="4" fillId="0" borderId="3" xfId="1" applyFont="1" applyFill="1" applyBorder="1" applyAlignment="1">
      <alignment horizontal="left" wrapText="1"/>
    </xf>
    <xf numFmtId="0" fontId="4" fillId="0" borderId="35" xfId="1" applyFont="1" applyFill="1" applyBorder="1" applyAlignment="1">
      <alignment horizontal="left" wrapText="1"/>
    </xf>
    <xf numFmtId="0" fontId="4" fillId="0" borderId="3" xfId="1" applyNumberFormat="1" applyFont="1" applyFill="1" applyBorder="1" applyAlignment="1">
      <alignment horizontal="left" wrapText="1"/>
    </xf>
    <xf numFmtId="0" fontId="4" fillId="0" borderId="35" xfId="1" applyNumberFormat="1" applyFont="1" applyFill="1" applyBorder="1" applyAlignment="1">
      <alignment horizontal="left" wrapText="1"/>
    </xf>
    <xf numFmtId="0" fontId="4" fillId="0" borderId="0" xfId="1" applyFont="1" applyFill="1" applyBorder="1" applyAlignment="1">
      <alignment horizontal="left" wrapText="1"/>
    </xf>
    <xf numFmtId="0" fontId="5" fillId="0" borderId="32" xfId="1" applyFont="1" applyFill="1" applyBorder="1" applyAlignment="1">
      <alignment horizontal="left" wrapText="1"/>
    </xf>
    <xf numFmtId="0" fontId="8" fillId="2" borderId="0" xfId="1" applyFont="1" applyFill="1" applyBorder="1" applyAlignment="1">
      <alignment horizontal="center" vertical="top" wrapText="1"/>
    </xf>
    <xf numFmtId="0" fontId="9" fillId="0" borderId="0" xfId="1" applyFont="1" applyFill="1" applyBorder="1" applyAlignment="1">
      <alignment horizontal="center" wrapText="1"/>
    </xf>
    <xf numFmtId="0" fontId="5" fillId="0" borderId="9" xfId="1" applyFont="1" applyFill="1" applyBorder="1" applyAlignment="1">
      <alignment horizontal="center" vertical="center"/>
    </xf>
    <xf numFmtId="0" fontId="14" fillId="0" borderId="0" xfId="1" applyFont="1" applyBorder="1" applyAlignment="1">
      <alignment horizontal="center" wrapText="1"/>
    </xf>
    <xf numFmtId="0" fontId="14" fillId="0" borderId="0" xfId="1" applyNumberFormat="1" applyFont="1" applyFill="1" applyBorder="1" applyAlignment="1">
      <alignment horizontal="center" wrapText="1"/>
    </xf>
    <xf numFmtId="49" fontId="14" fillId="0" borderId="0" xfId="1" applyNumberFormat="1" applyFont="1" applyFill="1" applyBorder="1" applyAlignment="1">
      <alignment horizontal="center" wrapText="1"/>
    </xf>
    <xf numFmtId="174" fontId="14" fillId="0" borderId="0" xfId="1" applyNumberFormat="1" applyFont="1" applyFill="1" applyBorder="1" applyAlignment="1">
      <alignment horizontal="center" wrapText="1"/>
    </xf>
    <xf numFmtId="4" fontId="15" fillId="0" borderId="3" xfId="1" applyNumberFormat="1" applyFont="1" applyBorder="1" applyAlignment="1">
      <alignment horizontal="center"/>
    </xf>
    <xf numFmtId="4" fontId="15" fillId="0" borderId="36" xfId="1" applyNumberFormat="1" applyFont="1" applyBorder="1" applyAlignment="1">
      <alignment horizontal="center"/>
    </xf>
    <xf numFmtId="4" fontId="15" fillId="0" borderId="29" xfId="1" applyNumberFormat="1" applyFont="1" applyBorder="1" applyAlignment="1">
      <alignment horizontal="center"/>
    </xf>
    <xf numFmtId="4" fontId="15" fillId="0" borderId="37" xfId="1" applyNumberFormat="1" applyFont="1" applyBorder="1" applyAlignment="1">
      <alignment horizontal="center"/>
    </xf>
    <xf numFmtId="0" fontId="3" fillId="0" borderId="0" xfId="1" applyFont="1" applyBorder="1" applyAlignment="1">
      <alignment horizontal="center"/>
    </xf>
    <xf numFmtId="0" fontId="0" fillId="0" borderId="0" xfId="0" applyAlignment="1">
      <alignment horizontal="center"/>
    </xf>
    <xf numFmtId="0" fontId="3" fillId="0" borderId="0" xfId="1" applyFont="1" applyBorder="1" applyAlignment="1">
      <alignment horizontal="center" wrapText="1"/>
    </xf>
    <xf numFmtId="0" fontId="15" fillId="0" borderId="0" xfId="1" applyFont="1" applyBorder="1" applyAlignment="1">
      <alignment horizontal="left" wrapText="1"/>
    </xf>
    <xf numFmtId="0" fontId="15" fillId="0" borderId="23" xfId="1" applyFont="1" applyBorder="1" applyAlignment="1">
      <alignment horizontal="center" vertical="center" wrapText="1"/>
    </xf>
    <xf numFmtId="0" fontId="15" fillId="0" borderId="38" xfId="1" applyFont="1" applyBorder="1" applyAlignment="1">
      <alignment horizontal="center" vertical="center" wrapText="1"/>
    </xf>
    <xf numFmtId="0" fontId="15" fillId="0" borderId="11" xfId="1" applyFont="1" applyBorder="1" applyAlignment="1">
      <alignment horizontal="left" vertical="top" wrapText="1"/>
    </xf>
    <xf numFmtId="0" fontId="15" fillId="0" borderId="9" xfId="1" applyFont="1" applyBorder="1" applyAlignment="1">
      <alignment horizontal="left" vertical="top" wrapText="1"/>
    </xf>
    <xf numFmtId="0" fontId="14" fillId="0" borderId="20"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40" xfId="1" applyFont="1" applyBorder="1" applyAlignment="1">
      <alignment horizontal="center" vertical="center" wrapText="1"/>
    </xf>
    <xf numFmtId="0" fontId="15" fillId="0" borderId="16" xfId="1" applyFont="1" applyBorder="1" applyAlignment="1">
      <alignment horizontal="left"/>
    </xf>
    <xf numFmtId="0" fontId="15" fillId="0" borderId="17" xfId="1" applyFont="1" applyBorder="1" applyAlignment="1">
      <alignment horizontal="left"/>
    </xf>
    <xf numFmtId="0" fontId="14" fillId="0" borderId="41" xfId="1" applyFont="1" applyBorder="1" applyAlignment="1">
      <alignment horizontal="center" vertical="center" wrapText="1"/>
    </xf>
    <xf numFmtId="0" fontId="14" fillId="0" borderId="42" xfId="1" applyFont="1" applyBorder="1" applyAlignment="1">
      <alignment horizontal="center" vertical="center" wrapText="1"/>
    </xf>
    <xf numFmtId="0" fontId="14" fillId="0" borderId="43" xfId="1" applyFont="1" applyBorder="1" applyAlignment="1">
      <alignment horizontal="center" vertical="center" wrapText="1"/>
    </xf>
    <xf numFmtId="0" fontId="15" fillId="0" borderId="0" xfId="1" applyFont="1" applyBorder="1" applyAlignment="1">
      <alignment horizontal="center"/>
    </xf>
    <xf numFmtId="0" fontId="15" fillId="0" borderId="14" xfId="1" applyFont="1" applyBorder="1" applyAlignment="1">
      <alignment horizontal="center" vertical="top" wrapText="1"/>
    </xf>
    <xf numFmtId="0" fontId="15" fillId="0" borderId="15" xfId="1" applyFont="1" applyBorder="1" applyAlignment="1">
      <alignment horizontal="center" vertical="top" wrapText="1"/>
    </xf>
    <xf numFmtId="0" fontId="15" fillId="0" borderId="19" xfId="1" applyFont="1" applyBorder="1" applyAlignment="1">
      <alignment horizontal="center" vertical="top" wrapText="1"/>
    </xf>
    <xf numFmtId="0" fontId="15" fillId="0" borderId="1" xfId="1" applyFont="1" applyBorder="1" applyAlignment="1">
      <alignment horizontal="left" wrapText="1"/>
    </xf>
    <xf numFmtId="0" fontId="15" fillId="0" borderId="1" xfId="1" applyFont="1" applyBorder="1" applyAlignment="1">
      <alignment horizontal="left"/>
    </xf>
    <xf numFmtId="0" fontId="15" fillId="0" borderId="5" xfId="1" applyFont="1" applyBorder="1" applyAlignment="1">
      <alignment horizontal="left" wrapText="1"/>
    </xf>
    <xf numFmtId="0" fontId="4" fillId="0" borderId="0" xfId="1" applyFont="1" applyBorder="1" applyAlignment="1">
      <alignment horizontal="center"/>
    </xf>
    <xf numFmtId="0" fontId="4" fillId="0" borderId="0" xfId="1" applyFont="1" applyBorder="1" applyAlignment="1">
      <alignment horizontal="center" wrapText="1"/>
    </xf>
    <xf numFmtId="11" fontId="14" fillId="0" borderId="0" xfId="1" applyNumberFormat="1" applyFont="1" applyBorder="1" applyAlignment="1">
      <alignment horizontal="center" wrapText="1"/>
    </xf>
    <xf numFmtId="0" fontId="14" fillId="0" borderId="7" xfId="1" applyFont="1" applyBorder="1" applyAlignment="1">
      <alignment horizontal="center" wrapText="1"/>
    </xf>
    <xf numFmtId="0" fontId="3" fillId="0" borderId="0" xfId="1" applyFont="1" applyBorder="1" applyAlignment="1">
      <alignment horizontal="center" vertical="center" wrapText="1"/>
    </xf>
    <xf numFmtId="2" fontId="14" fillId="0" borderId="0" xfId="1" applyNumberFormat="1" applyFont="1" applyBorder="1" applyAlignment="1">
      <alignment horizontal="center" wrapText="1"/>
    </xf>
    <xf numFmtId="0" fontId="27"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xf>
    <xf numFmtId="0" fontId="16" fillId="0" borderId="0" xfId="0" applyFont="1" applyAlignment="1">
      <alignment horizontal="justify" wrapText="1"/>
    </xf>
    <xf numFmtId="0" fontId="16" fillId="0" borderId="0" xfId="0" applyFont="1" applyAlignment="1">
      <alignment horizontal="justify"/>
    </xf>
    <xf numFmtId="0" fontId="16" fillId="0" borderId="0" xfId="0" applyFont="1" applyAlignment="1">
      <alignment horizontal="center" wrapText="1"/>
    </xf>
    <xf numFmtId="0" fontId="15" fillId="0" borderId="46" xfId="1" applyFont="1" applyBorder="1" applyAlignment="1">
      <alignment horizontal="center" vertical="center" wrapText="1"/>
    </xf>
    <xf numFmtId="4" fontId="15" fillId="0" borderId="44" xfId="1" applyNumberFormat="1" applyFont="1" applyBorder="1" applyAlignment="1">
      <alignment horizontal="center"/>
    </xf>
    <xf numFmtId="4" fontId="15" fillId="0" borderId="45" xfId="1" applyNumberFormat="1" applyFont="1" applyBorder="1" applyAlignment="1">
      <alignment horizontal="center"/>
    </xf>
    <xf numFmtId="0" fontId="14" fillId="0" borderId="9"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18" xfId="1" applyFont="1" applyBorder="1" applyAlignment="1">
      <alignment horizontal="center" vertical="center" wrapText="1"/>
    </xf>
    <xf numFmtId="0" fontId="8" fillId="0" borderId="0" xfId="1" applyFont="1" applyBorder="1" applyAlignment="1">
      <alignment horizontal="center" wrapText="1"/>
    </xf>
  </cellXfs>
  <cellStyles count="5">
    <cellStyle name="Excel Built-in Normal" xfId="1"/>
    <cellStyle name="Обычный" xfId="0" builtinId="0"/>
    <cellStyle name="Обычный 2" xfId="2"/>
    <cellStyle name="Обычный 3" xfId="3"/>
    <cellStyle name="Обычный 4"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59;&#1090;&#1086;&#1095;&#1085;&#1077;&#1085;&#1080;&#1077;%20&#1080;&#1102;&#1083;&#1100;%202020\&#1080;&#1102;&#1083;&#1100;%202020\&#1090;&#1072;&#1073;&#1083;&#1080;&#1094;&#1099;%202020-2022%20&#1075;&#1086;&#1076;&#1099;%20-%20&#1089;&#1088;&#1072;&#1074;&#1085;&#1080;&#1090;&#1077;&#1083;&#1100;&#1085;&#1072;&#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USS/Desktop/&#1052;&#1054;&#1071;/&#1041;&#1102;&#1076;&#1078;&#1077;&#1090;%202019/&#1085;&#1086;&#1103;&#1073;&#1088;&#1100;%2022%202019/&#1090;&#1072;&#1073;&#1083;&#1080;&#1094;&#1099;%202019-2021%20&#1075;&#1086;&#1076;&#1099;%20&#1053;&#1054;&#1071;&#1041;&#1056;&#10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рил 2"/>
      <sheetName val="Прил 3"/>
      <sheetName val="Прил 5"/>
      <sheetName val="Прил 6"/>
      <sheetName val="Прил 7"/>
      <sheetName val="Прил 12"/>
    </sheetNames>
    <sheetDataSet>
      <sheetData sheetId="0" refreshError="1"/>
      <sheetData sheetId="1" refreshError="1"/>
      <sheetData sheetId="2" refreshError="1"/>
      <sheetData sheetId="3">
        <row r="173">
          <cell r="A173" t="str">
            <v>Выполнение других (прочих) обязательств Курского района Курской области</v>
          </cell>
          <cell r="B173" t="str">
            <v>001</v>
          </cell>
          <cell r="C173" t="str">
            <v>05</v>
          </cell>
          <cell r="D173" t="str">
            <v>02</v>
          </cell>
          <cell r="E173" t="str">
            <v>07 2 01 С1404</v>
          </cell>
        </row>
        <row r="174">
          <cell r="A174" t="str">
            <v>Закупка товаров, работ и услуг для обеспечения государственных (муниципальных) нужд</v>
          </cell>
          <cell r="B174" t="str">
            <v>001</v>
          </cell>
          <cell r="C174" t="str">
            <v>05</v>
          </cell>
          <cell r="D174" t="str">
            <v>02</v>
          </cell>
          <cell r="E174" t="str">
            <v>07 2 01 С1404</v>
          </cell>
          <cell r="F174" t="str">
            <v>200</v>
          </cell>
        </row>
      </sheetData>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Прил 2"/>
      <sheetName val="Прил 3"/>
      <sheetName val="Прил 5"/>
      <sheetName val="Прил 6"/>
      <sheetName val="Прил 7"/>
      <sheetName val="Прил 12"/>
    </sheetNames>
    <sheetDataSet>
      <sheetData sheetId="0" refreshError="1"/>
      <sheetData sheetId="1" refreshError="1"/>
      <sheetData sheetId="2" refreshError="1"/>
      <sheetData sheetId="3">
        <row r="48">
          <cell r="B48" t="str">
            <v>001</v>
          </cell>
          <cell r="C48" t="str">
            <v>01</v>
          </cell>
          <cell r="D48" t="str">
            <v>07</v>
          </cell>
        </row>
        <row r="49">
          <cell r="B49" t="str">
            <v>001</v>
          </cell>
          <cell r="C49" t="str">
            <v>01</v>
          </cell>
          <cell r="D49" t="str">
            <v>07</v>
          </cell>
          <cell r="E49" t="str">
            <v>77 0 00 00000</v>
          </cell>
        </row>
        <row r="50">
          <cell r="B50" t="str">
            <v>001</v>
          </cell>
          <cell r="C50" t="str">
            <v>01</v>
          </cell>
          <cell r="D50" t="str">
            <v>07</v>
          </cell>
          <cell r="E50" t="str">
            <v>77 3 00 00000</v>
          </cell>
        </row>
        <row r="51">
          <cell r="B51" t="str">
            <v>001</v>
          </cell>
          <cell r="C51" t="str">
            <v>01</v>
          </cell>
          <cell r="D51" t="str">
            <v>07</v>
          </cell>
          <cell r="E51" t="str">
            <v>77 3 00 С1441</v>
          </cell>
        </row>
        <row r="52">
          <cell r="B52" t="str">
            <v>001</v>
          </cell>
          <cell r="C52" t="str">
            <v>01</v>
          </cell>
          <cell r="D52" t="str">
            <v>07</v>
          </cell>
          <cell r="E52" t="str">
            <v>77 3 00 С1441</v>
          </cell>
        </row>
      </sheetData>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E92"/>
  <sheetViews>
    <sheetView view="pageBreakPreview" zoomScale="60" workbookViewId="0">
      <selection activeCell="E2" sqref="E2"/>
    </sheetView>
  </sheetViews>
  <sheetFormatPr defaultColWidth="8.7109375" defaultRowHeight="15.75"/>
  <cols>
    <col min="1" max="1" width="4.140625" style="1" customWidth="1"/>
    <col min="2" max="2" width="20.140625" style="2" customWidth="1"/>
    <col min="3" max="3" width="26.28515625" style="2" customWidth="1"/>
    <col min="4" max="4" width="39.140625" style="2" customWidth="1"/>
    <col min="5" max="5" width="55.42578125" style="2" customWidth="1"/>
    <col min="6" max="16384" width="8.7109375" style="1"/>
  </cols>
  <sheetData>
    <row r="2" spans="2:5" ht="158.25" customHeight="1">
      <c r="E2" s="274" t="s">
        <v>1203</v>
      </c>
    </row>
    <row r="3" spans="2:5" ht="15.75" customHeight="1">
      <c r="E3" s="274"/>
    </row>
    <row r="4" spans="2:5" ht="30.75" customHeight="1">
      <c r="B4" s="403" t="s">
        <v>969</v>
      </c>
      <c r="C4" s="403"/>
      <c r="D4" s="403"/>
      <c r="E4" s="403"/>
    </row>
    <row r="5" spans="2:5" ht="16.5" thickBot="1"/>
    <row r="6" spans="2:5" ht="36.75" customHeight="1" thickBot="1">
      <c r="B6" s="404" t="s">
        <v>0</v>
      </c>
      <c r="C6" s="404"/>
      <c r="D6" s="405" t="s">
        <v>970</v>
      </c>
      <c r="E6" s="405"/>
    </row>
    <row r="7" spans="2:5" ht="57" customHeight="1">
      <c r="B7" s="275" t="s">
        <v>971</v>
      </c>
      <c r="C7" s="276" t="s">
        <v>972</v>
      </c>
      <c r="D7" s="405"/>
      <c r="E7" s="405"/>
    </row>
    <row r="8" spans="2:5">
      <c r="B8" s="277">
        <v>1</v>
      </c>
      <c r="C8" s="278">
        <v>2</v>
      </c>
      <c r="D8" s="406">
        <v>3</v>
      </c>
      <c r="E8" s="406"/>
    </row>
    <row r="9" spans="2:5" ht="27" customHeight="1">
      <c r="B9" s="279" t="s">
        <v>1</v>
      </c>
      <c r="C9" s="280"/>
      <c r="D9" s="407" t="s">
        <v>2</v>
      </c>
      <c r="E9" s="407"/>
    </row>
    <row r="10" spans="2:5" ht="30.75" customHeight="1">
      <c r="B10" s="281" t="s">
        <v>1</v>
      </c>
      <c r="C10" s="278" t="s">
        <v>882</v>
      </c>
      <c r="D10" s="408" t="s">
        <v>883</v>
      </c>
      <c r="E10" s="408"/>
    </row>
    <row r="11" spans="2:5" ht="67.5" customHeight="1">
      <c r="B11" s="281" t="s">
        <v>1</v>
      </c>
      <c r="C11" s="278" t="s">
        <v>973</v>
      </c>
      <c r="D11" s="408" t="s">
        <v>974</v>
      </c>
      <c r="E11" s="408"/>
    </row>
    <row r="12" spans="2:5" ht="49.5" customHeight="1">
      <c r="B12" s="281" t="s">
        <v>1</v>
      </c>
      <c r="C12" s="278" t="s">
        <v>975</v>
      </c>
      <c r="D12" s="408" t="s">
        <v>976</v>
      </c>
      <c r="E12" s="408"/>
    </row>
    <row r="13" spans="2:5" ht="36" customHeight="1">
      <c r="B13" s="281" t="s">
        <v>1</v>
      </c>
      <c r="C13" s="278" t="s">
        <v>977</v>
      </c>
      <c r="D13" s="408" t="s">
        <v>978</v>
      </c>
      <c r="E13" s="408"/>
    </row>
    <row r="14" spans="2:5" ht="33.75" customHeight="1">
      <c r="B14" s="281" t="s">
        <v>1</v>
      </c>
      <c r="C14" s="278" t="s">
        <v>3</v>
      </c>
      <c r="D14" s="408" t="s">
        <v>4</v>
      </c>
      <c r="E14" s="408"/>
    </row>
    <row r="15" spans="2:5" ht="66.75" customHeight="1">
      <c r="B15" s="281" t="s">
        <v>1</v>
      </c>
      <c r="C15" s="282" t="s">
        <v>5</v>
      </c>
      <c r="D15" s="408" t="s">
        <v>6</v>
      </c>
      <c r="E15" s="408"/>
    </row>
    <row r="16" spans="2:5" ht="68.25" customHeight="1">
      <c r="B16" s="281" t="s">
        <v>1</v>
      </c>
      <c r="C16" s="278" t="s">
        <v>7</v>
      </c>
      <c r="D16" s="408" t="s">
        <v>8</v>
      </c>
      <c r="E16" s="408"/>
    </row>
    <row r="17" spans="2:5" ht="50.25" customHeight="1">
      <c r="B17" s="281" t="s">
        <v>1</v>
      </c>
      <c r="C17" s="278" t="s">
        <v>979</v>
      </c>
      <c r="D17" s="408" t="s">
        <v>980</v>
      </c>
      <c r="E17" s="408"/>
    </row>
    <row r="18" spans="2:5" ht="52.5" customHeight="1">
      <c r="B18" s="281" t="s">
        <v>1</v>
      </c>
      <c r="C18" s="278" t="s">
        <v>9</v>
      </c>
      <c r="D18" s="408" t="s">
        <v>10</v>
      </c>
      <c r="E18" s="408"/>
    </row>
    <row r="19" spans="2:5" ht="39.75" customHeight="1">
      <c r="B19" s="281" t="s">
        <v>1</v>
      </c>
      <c r="C19" s="278" t="s">
        <v>981</v>
      </c>
      <c r="D19" s="408" t="s">
        <v>982</v>
      </c>
      <c r="E19" s="408"/>
    </row>
    <row r="20" spans="2:5" ht="56.25" customHeight="1">
      <c r="B20" s="281" t="s">
        <v>1</v>
      </c>
      <c r="C20" s="278" t="s">
        <v>983</v>
      </c>
      <c r="D20" s="408" t="s">
        <v>984</v>
      </c>
      <c r="E20" s="408"/>
    </row>
    <row r="21" spans="2:5" ht="96.75" customHeight="1">
      <c r="B21" s="281" t="s">
        <v>1</v>
      </c>
      <c r="C21" s="278" t="s">
        <v>985</v>
      </c>
      <c r="D21" s="408" t="s">
        <v>986</v>
      </c>
      <c r="E21" s="408"/>
    </row>
    <row r="22" spans="2:5" ht="64.5" customHeight="1">
      <c r="B22" s="281" t="s">
        <v>1</v>
      </c>
      <c r="C22" s="278" t="s">
        <v>987</v>
      </c>
      <c r="D22" s="408" t="s">
        <v>988</v>
      </c>
      <c r="E22" s="408"/>
    </row>
    <row r="23" spans="2:5" ht="51" customHeight="1">
      <c r="B23" s="281" t="s">
        <v>1</v>
      </c>
      <c r="C23" s="278" t="s">
        <v>989</v>
      </c>
      <c r="D23" s="408" t="s">
        <v>990</v>
      </c>
      <c r="E23" s="408"/>
    </row>
    <row r="24" spans="2:5" ht="65.25" customHeight="1">
      <c r="B24" s="281" t="s">
        <v>1</v>
      </c>
      <c r="C24" s="278" t="s">
        <v>991</v>
      </c>
      <c r="D24" s="409" t="s">
        <v>992</v>
      </c>
      <c r="E24" s="409"/>
    </row>
    <row r="25" spans="2:5" ht="49.5" customHeight="1">
      <c r="B25" s="281" t="s">
        <v>1</v>
      </c>
      <c r="C25" s="278" t="s">
        <v>993</v>
      </c>
      <c r="D25" s="409" t="s">
        <v>994</v>
      </c>
      <c r="E25" s="409"/>
    </row>
    <row r="26" spans="2:5" ht="35.25" customHeight="1">
      <c r="B26" s="281" t="s">
        <v>1</v>
      </c>
      <c r="C26" s="278" t="s">
        <v>995</v>
      </c>
      <c r="D26" s="409" t="s">
        <v>996</v>
      </c>
      <c r="E26" s="409"/>
    </row>
    <row r="27" spans="2:5" ht="32.25" customHeight="1">
      <c r="B27" s="281" t="s">
        <v>1</v>
      </c>
      <c r="C27" s="278" t="s">
        <v>997</v>
      </c>
      <c r="D27" s="408" t="s">
        <v>998</v>
      </c>
      <c r="E27" s="408"/>
    </row>
    <row r="28" spans="2:5" ht="69" customHeight="1">
      <c r="B28" s="281" t="s">
        <v>1</v>
      </c>
      <c r="C28" s="278" t="s">
        <v>11</v>
      </c>
      <c r="D28" s="408" t="s">
        <v>12</v>
      </c>
      <c r="E28" s="408"/>
    </row>
    <row r="29" spans="2:5" ht="46.5" customHeight="1">
      <c r="B29" s="281" t="s">
        <v>1</v>
      </c>
      <c r="C29" s="278" t="s">
        <v>999</v>
      </c>
      <c r="D29" s="408" t="s">
        <v>1000</v>
      </c>
      <c r="E29" s="408"/>
    </row>
    <row r="30" spans="2:5" ht="36.75" customHeight="1">
      <c r="B30" s="281" t="s">
        <v>1</v>
      </c>
      <c r="C30" s="278" t="s">
        <v>1001</v>
      </c>
      <c r="D30" s="408" t="s">
        <v>1002</v>
      </c>
      <c r="E30" s="408"/>
    </row>
    <row r="31" spans="2:5" ht="36.75" customHeight="1">
      <c r="B31" s="281" t="s">
        <v>1</v>
      </c>
      <c r="C31" s="278" t="s">
        <v>1003</v>
      </c>
      <c r="D31" s="408" t="s">
        <v>1004</v>
      </c>
      <c r="E31" s="408"/>
    </row>
    <row r="32" spans="2:5" ht="36.75" customHeight="1">
      <c r="B32" s="281" t="s">
        <v>1</v>
      </c>
      <c r="C32" s="278" t="s">
        <v>1005</v>
      </c>
      <c r="D32" s="408" t="s">
        <v>1006</v>
      </c>
      <c r="E32" s="408"/>
    </row>
    <row r="33" spans="2:5" ht="57" customHeight="1">
      <c r="B33" s="281" t="s">
        <v>1</v>
      </c>
      <c r="C33" s="278" t="s">
        <v>1007</v>
      </c>
      <c r="D33" s="408" t="s">
        <v>1008</v>
      </c>
      <c r="E33" s="408"/>
    </row>
    <row r="34" spans="2:5" ht="35.25" customHeight="1">
      <c r="B34" s="281" t="s">
        <v>1</v>
      </c>
      <c r="C34" s="278" t="s">
        <v>1009</v>
      </c>
      <c r="D34" s="409" t="s">
        <v>1010</v>
      </c>
      <c r="E34" s="409"/>
    </row>
    <row r="35" spans="2:5" ht="35.25" customHeight="1">
      <c r="B35" s="281" t="s">
        <v>1</v>
      </c>
      <c r="C35" s="278" t="s">
        <v>884</v>
      </c>
      <c r="D35" s="408" t="s">
        <v>885</v>
      </c>
      <c r="E35" s="408"/>
    </row>
    <row r="36" spans="2:5" ht="26.25" customHeight="1">
      <c r="B36" s="281" t="s">
        <v>1</v>
      </c>
      <c r="C36" s="278" t="s">
        <v>886</v>
      </c>
      <c r="D36" s="410" t="s">
        <v>887</v>
      </c>
      <c r="E36" s="410"/>
    </row>
    <row r="37" spans="2:5" ht="23.25" customHeight="1">
      <c r="B37" s="281" t="s">
        <v>1</v>
      </c>
      <c r="C37" s="278" t="s">
        <v>1011</v>
      </c>
      <c r="D37" s="408" t="s">
        <v>1012</v>
      </c>
      <c r="E37" s="408"/>
    </row>
    <row r="38" spans="2:5" ht="69.75" customHeight="1">
      <c r="B38" s="281" t="s">
        <v>1</v>
      </c>
      <c r="C38" s="278" t="s">
        <v>1013</v>
      </c>
      <c r="D38" s="408" t="s">
        <v>1014</v>
      </c>
      <c r="E38" s="408"/>
    </row>
    <row r="39" spans="2:5" ht="69.75" customHeight="1">
      <c r="B39" s="281" t="s">
        <v>1</v>
      </c>
      <c r="C39" s="278" t="s">
        <v>1015</v>
      </c>
      <c r="D39" s="408" t="s">
        <v>1016</v>
      </c>
      <c r="E39" s="408"/>
    </row>
    <row r="40" spans="2:5" ht="54.75" customHeight="1">
      <c r="B40" s="281" t="s">
        <v>1</v>
      </c>
      <c r="C40" s="278" t="s">
        <v>1017</v>
      </c>
      <c r="D40" s="408" t="s">
        <v>1018</v>
      </c>
      <c r="E40" s="408"/>
    </row>
    <row r="41" spans="2:5" ht="69.75" customHeight="1">
      <c r="B41" s="281" t="s">
        <v>1</v>
      </c>
      <c r="C41" s="278" t="s">
        <v>1019</v>
      </c>
      <c r="D41" s="408" t="s">
        <v>1020</v>
      </c>
      <c r="E41" s="408"/>
    </row>
    <row r="42" spans="2:5" ht="65.25" customHeight="1">
      <c r="B42" s="281" t="s">
        <v>1</v>
      </c>
      <c r="C42" s="278" t="s">
        <v>1021</v>
      </c>
      <c r="D42" s="408" t="s">
        <v>1022</v>
      </c>
      <c r="E42" s="408"/>
    </row>
    <row r="43" spans="2:5" ht="50.25" customHeight="1">
      <c r="B43" s="281" t="s">
        <v>1</v>
      </c>
      <c r="C43" s="278" t="s">
        <v>1023</v>
      </c>
      <c r="D43" s="409" t="s">
        <v>1024</v>
      </c>
      <c r="E43" s="409"/>
    </row>
    <row r="44" spans="2:5" ht="50.25" customHeight="1">
      <c r="B44" s="281" t="s">
        <v>1</v>
      </c>
      <c r="C44" s="278" t="s">
        <v>1025</v>
      </c>
      <c r="D44" s="409" t="s">
        <v>1026</v>
      </c>
      <c r="E44" s="409"/>
    </row>
    <row r="45" spans="2:5" ht="36.75" customHeight="1">
      <c r="B45" s="281" t="s">
        <v>1</v>
      </c>
      <c r="C45" s="278" t="s">
        <v>1027</v>
      </c>
      <c r="D45" s="409" t="s">
        <v>1028</v>
      </c>
      <c r="E45" s="409"/>
    </row>
    <row r="46" spans="2:5" ht="51.75" customHeight="1">
      <c r="B46" s="281" t="s">
        <v>1</v>
      </c>
      <c r="C46" s="278" t="s">
        <v>13</v>
      </c>
      <c r="D46" s="408" t="s">
        <v>14</v>
      </c>
      <c r="E46" s="408"/>
    </row>
    <row r="47" spans="2:5" ht="51.75" customHeight="1">
      <c r="B47" s="281" t="s">
        <v>1</v>
      </c>
      <c r="C47" s="278" t="s">
        <v>1029</v>
      </c>
      <c r="D47" s="409" t="s">
        <v>1030</v>
      </c>
      <c r="E47" s="409"/>
    </row>
    <row r="48" spans="2:5" ht="43.5" customHeight="1">
      <c r="B48" s="281" t="s">
        <v>1</v>
      </c>
      <c r="C48" s="278" t="s">
        <v>1031</v>
      </c>
      <c r="D48" s="408" t="s">
        <v>1032</v>
      </c>
      <c r="E48" s="408"/>
    </row>
    <row r="49" spans="2:5" ht="59.25" customHeight="1">
      <c r="B49" s="281" t="s">
        <v>1</v>
      </c>
      <c r="C49" s="278" t="s">
        <v>1033</v>
      </c>
      <c r="D49" s="408" t="s">
        <v>1034</v>
      </c>
      <c r="E49" s="408"/>
    </row>
    <row r="50" spans="2:5" ht="51" customHeight="1">
      <c r="B50" s="281" t="s">
        <v>1</v>
      </c>
      <c r="C50" s="278" t="s">
        <v>1035</v>
      </c>
      <c r="D50" s="408" t="s">
        <v>1036</v>
      </c>
      <c r="E50" s="408"/>
    </row>
    <row r="51" spans="2:5" ht="29.25" customHeight="1">
      <c r="B51" s="281" t="s">
        <v>1</v>
      </c>
      <c r="C51" s="278" t="s">
        <v>1037</v>
      </c>
      <c r="D51" s="410" t="s">
        <v>1038</v>
      </c>
      <c r="E51" s="411"/>
    </row>
    <row r="52" spans="2:5" ht="50.25" customHeight="1">
      <c r="B52" s="281" t="s">
        <v>1</v>
      </c>
      <c r="C52" s="278" t="s">
        <v>1039</v>
      </c>
      <c r="D52" s="410" t="s">
        <v>1040</v>
      </c>
      <c r="E52" s="411"/>
    </row>
    <row r="53" spans="2:5" ht="82.5" customHeight="1">
      <c r="B53" s="281" t="s">
        <v>1</v>
      </c>
      <c r="C53" s="278" t="s">
        <v>1041</v>
      </c>
      <c r="D53" s="412" t="s">
        <v>1042</v>
      </c>
      <c r="E53" s="413"/>
    </row>
    <row r="54" spans="2:5" ht="52.5" customHeight="1">
      <c r="B54" s="281" t="s">
        <v>1</v>
      </c>
      <c r="C54" s="278" t="s">
        <v>1043</v>
      </c>
      <c r="D54" s="412" t="s">
        <v>1044</v>
      </c>
      <c r="E54" s="413"/>
    </row>
    <row r="55" spans="2:5" ht="34.5" customHeight="1">
      <c r="B55" s="281" t="s">
        <v>1</v>
      </c>
      <c r="C55" s="278" t="s">
        <v>1045</v>
      </c>
      <c r="D55" s="409" t="s">
        <v>1046</v>
      </c>
      <c r="E55" s="409"/>
    </row>
    <row r="56" spans="2:5" ht="21" customHeight="1">
      <c r="B56" s="281" t="s">
        <v>1</v>
      </c>
      <c r="C56" s="278" t="s">
        <v>1047</v>
      </c>
      <c r="D56" s="410" t="s">
        <v>1048</v>
      </c>
      <c r="E56" s="411"/>
    </row>
    <row r="57" spans="2:5" ht="46.5" customHeight="1">
      <c r="B57" s="281" t="s">
        <v>1</v>
      </c>
      <c r="C57" s="282" t="s">
        <v>1049</v>
      </c>
      <c r="D57" s="412" t="s">
        <v>1050</v>
      </c>
      <c r="E57" s="413"/>
    </row>
    <row r="58" spans="2:5" ht="47.25" customHeight="1">
      <c r="B58" s="281" t="s">
        <v>1</v>
      </c>
      <c r="C58" s="278" t="s">
        <v>1051</v>
      </c>
      <c r="D58" s="410" t="s">
        <v>1052</v>
      </c>
      <c r="E58" s="411"/>
    </row>
    <row r="59" spans="2:5" ht="68.25" customHeight="1">
      <c r="B59" s="281" t="s">
        <v>1</v>
      </c>
      <c r="C59" s="278" t="s">
        <v>1053</v>
      </c>
      <c r="D59" s="412" t="s">
        <v>1054</v>
      </c>
      <c r="E59" s="413"/>
    </row>
    <row r="60" spans="2:5" ht="52.5" customHeight="1">
      <c r="B60" s="281" t="s">
        <v>1</v>
      </c>
      <c r="C60" s="278" t="s">
        <v>1055</v>
      </c>
      <c r="D60" s="412" t="s">
        <v>1056</v>
      </c>
      <c r="E60" s="413"/>
    </row>
    <row r="61" spans="2:5" ht="54.75" customHeight="1">
      <c r="B61" s="281" t="s">
        <v>1</v>
      </c>
      <c r="C61" s="278" t="s">
        <v>888</v>
      </c>
      <c r="D61" s="412" t="s">
        <v>889</v>
      </c>
      <c r="E61" s="413"/>
    </row>
    <row r="62" spans="2:5" ht="41.25" customHeight="1">
      <c r="B62" s="281" t="s">
        <v>1</v>
      </c>
      <c r="C62" s="278" t="s">
        <v>1057</v>
      </c>
      <c r="D62" s="412" t="s">
        <v>1058</v>
      </c>
      <c r="E62" s="413"/>
    </row>
    <row r="63" spans="2:5" ht="38.25" customHeight="1">
      <c r="B63" s="281" t="s">
        <v>1</v>
      </c>
      <c r="C63" s="278" t="s">
        <v>890</v>
      </c>
      <c r="D63" s="412" t="s">
        <v>891</v>
      </c>
      <c r="E63" s="413"/>
    </row>
    <row r="64" spans="2:5" ht="55.5" customHeight="1">
      <c r="B64" s="281" t="s">
        <v>1</v>
      </c>
      <c r="C64" s="278" t="s">
        <v>892</v>
      </c>
      <c r="D64" s="412" t="s">
        <v>893</v>
      </c>
      <c r="E64" s="413"/>
    </row>
    <row r="65" spans="2:5" ht="126" customHeight="1">
      <c r="B65" s="281" t="s">
        <v>1</v>
      </c>
      <c r="C65" s="278" t="s">
        <v>1059</v>
      </c>
      <c r="D65" s="412" t="s">
        <v>1060</v>
      </c>
      <c r="E65" s="413"/>
    </row>
    <row r="66" spans="2:5" ht="111" customHeight="1">
      <c r="B66" s="281" t="s">
        <v>1</v>
      </c>
      <c r="C66" s="278" t="s">
        <v>1061</v>
      </c>
      <c r="D66" s="412" t="s">
        <v>1062</v>
      </c>
      <c r="E66" s="413"/>
    </row>
    <row r="67" spans="2:5" ht="84" customHeight="1">
      <c r="B67" s="281" t="s">
        <v>1</v>
      </c>
      <c r="C67" s="278" t="s">
        <v>1063</v>
      </c>
      <c r="D67" s="412" t="s">
        <v>1064</v>
      </c>
      <c r="E67" s="413"/>
    </row>
    <row r="68" spans="2:5" ht="53.25" customHeight="1">
      <c r="B68" s="281" t="s">
        <v>1</v>
      </c>
      <c r="C68" s="278" t="s">
        <v>1065</v>
      </c>
      <c r="D68" s="412" t="s">
        <v>1066</v>
      </c>
      <c r="E68" s="413"/>
    </row>
    <row r="69" spans="2:5" ht="53.25" customHeight="1">
      <c r="B69" s="281" t="s">
        <v>1</v>
      </c>
      <c r="C69" s="278" t="s">
        <v>1067</v>
      </c>
      <c r="D69" s="412" t="s">
        <v>1068</v>
      </c>
      <c r="E69" s="413"/>
    </row>
    <row r="70" spans="2:5" ht="53.25" customHeight="1">
      <c r="B70" s="281" t="s">
        <v>1</v>
      </c>
      <c r="C70" s="282" t="s">
        <v>895</v>
      </c>
      <c r="D70" s="412" t="s">
        <v>894</v>
      </c>
      <c r="E70" s="413"/>
    </row>
    <row r="71" spans="2:5" ht="53.25" customHeight="1">
      <c r="B71" s="281" t="s">
        <v>1</v>
      </c>
      <c r="C71" s="282" t="s">
        <v>896</v>
      </c>
      <c r="D71" s="412" t="s">
        <v>897</v>
      </c>
      <c r="E71" s="413"/>
    </row>
    <row r="72" spans="2:5" ht="23.25" customHeight="1">
      <c r="B72" s="281" t="s">
        <v>1</v>
      </c>
      <c r="C72" s="278" t="s">
        <v>1069</v>
      </c>
      <c r="D72" s="412" t="s">
        <v>1070</v>
      </c>
      <c r="E72" s="413"/>
    </row>
    <row r="73" spans="2:5" ht="22.5" customHeight="1">
      <c r="B73" s="281" t="s">
        <v>1</v>
      </c>
      <c r="C73" s="278" t="s">
        <v>22</v>
      </c>
      <c r="D73" s="412" t="s">
        <v>15</v>
      </c>
      <c r="E73" s="413"/>
    </row>
    <row r="74" spans="2:5" ht="22.5" customHeight="1">
      <c r="B74" s="281" t="s">
        <v>1</v>
      </c>
      <c r="C74" s="278" t="s">
        <v>1071</v>
      </c>
      <c r="D74" s="412" t="s">
        <v>1072</v>
      </c>
      <c r="E74" s="413"/>
    </row>
    <row r="75" spans="2:5" ht="34.5" customHeight="1">
      <c r="B75" s="281" t="s">
        <v>1</v>
      </c>
      <c r="C75" s="278" t="s">
        <v>1073</v>
      </c>
      <c r="D75" s="412" t="s">
        <v>1074</v>
      </c>
      <c r="E75" s="413"/>
    </row>
    <row r="76" spans="2:5" ht="32.25" customHeight="1">
      <c r="B76" s="281" t="s">
        <v>1</v>
      </c>
      <c r="C76" s="278" t="s">
        <v>1075</v>
      </c>
      <c r="D76" s="412" t="s">
        <v>1076</v>
      </c>
      <c r="E76" s="413"/>
    </row>
    <row r="77" spans="2:5" ht="54.75" customHeight="1">
      <c r="B77" s="281" t="s">
        <v>1</v>
      </c>
      <c r="C77" s="278" t="s">
        <v>1077</v>
      </c>
      <c r="D77" s="412" t="s">
        <v>1078</v>
      </c>
      <c r="E77" s="413"/>
    </row>
    <row r="78" spans="2:5" ht="37.5" customHeight="1">
      <c r="B78" s="281" t="s">
        <v>1</v>
      </c>
      <c r="C78" s="278" t="s">
        <v>1079</v>
      </c>
      <c r="D78" s="412" t="s">
        <v>1080</v>
      </c>
      <c r="E78" s="413"/>
    </row>
    <row r="79" spans="2:5" ht="22.5" customHeight="1">
      <c r="B79" s="279" t="s">
        <v>16</v>
      </c>
      <c r="C79" s="283"/>
      <c r="D79" s="407" t="s">
        <v>1081</v>
      </c>
      <c r="E79" s="407"/>
    </row>
    <row r="80" spans="2:5" ht="18.75" customHeight="1">
      <c r="B80" s="279" t="s">
        <v>17</v>
      </c>
      <c r="C80" s="283"/>
      <c r="D80" s="407" t="s">
        <v>1082</v>
      </c>
      <c r="E80" s="407"/>
    </row>
    <row r="81" spans="2:5" ht="21" customHeight="1">
      <c r="B81" s="279" t="s">
        <v>18</v>
      </c>
      <c r="C81" s="283"/>
      <c r="D81" s="407" t="s">
        <v>19</v>
      </c>
      <c r="E81" s="407"/>
    </row>
    <row r="82" spans="2:5" ht="18" customHeight="1">
      <c r="B82" s="279" t="s">
        <v>20</v>
      </c>
      <c r="C82" s="278"/>
      <c r="D82" s="407" t="s">
        <v>21</v>
      </c>
      <c r="E82" s="407"/>
    </row>
    <row r="83" spans="2:5" ht="20.25" customHeight="1">
      <c r="B83" s="281" t="s">
        <v>20</v>
      </c>
      <c r="C83" s="278" t="s">
        <v>886</v>
      </c>
      <c r="D83" s="410" t="s">
        <v>887</v>
      </c>
      <c r="E83" s="410"/>
    </row>
    <row r="84" spans="2:5" ht="18" customHeight="1">
      <c r="B84" s="281" t="s">
        <v>20</v>
      </c>
      <c r="C84" s="278" t="s">
        <v>1069</v>
      </c>
      <c r="D84" s="409" t="s">
        <v>1070</v>
      </c>
      <c r="E84" s="409"/>
    </row>
    <row r="85" spans="2:5" ht="19.5" customHeight="1">
      <c r="B85" s="281" t="s">
        <v>20</v>
      </c>
      <c r="C85" s="282" t="s">
        <v>22</v>
      </c>
      <c r="D85" s="409" t="s">
        <v>15</v>
      </c>
      <c r="E85" s="409"/>
    </row>
    <row r="86" spans="2:5" ht="17.25" customHeight="1">
      <c r="B86" s="281" t="s">
        <v>20</v>
      </c>
      <c r="C86" s="278" t="s">
        <v>23</v>
      </c>
      <c r="D86" s="408" t="s">
        <v>1083</v>
      </c>
      <c r="E86" s="408"/>
    </row>
    <row r="87" spans="2:5" ht="37.5" customHeight="1">
      <c r="B87" s="279" t="s">
        <v>24</v>
      </c>
      <c r="C87" s="283"/>
      <c r="D87" s="407" t="s">
        <v>25</v>
      </c>
      <c r="E87" s="407"/>
    </row>
    <row r="88" spans="2:5" ht="40.5" customHeight="1" thickBot="1">
      <c r="B88" s="284" t="s">
        <v>26</v>
      </c>
      <c r="C88" s="285"/>
      <c r="D88" s="415" t="s">
        <v>27</v>
      </c>
      <c r="E88" s="415"/>
    </row>
    <row r="89" spans="2:5" ht="38.25" customHeight="1"/>
    <row r="90" spans="2:5" ht="49.5" customHeight="1">
      <c r="B90" s="414" t="s">
        <v>1084</v>
      </c>
      <c r="C90" s="414"/>
      <c r="D90" s="414"/>
      <c r="E90" s="414"/>
    </row>
    <row r="91" spans="2:5" ht="63.75" customHeight="1">
      <c r="B91" s="414"/>
      <c r="C91" s="414"/>
      <c r="D91" s="414"/>
      <c r="E91" s="414"/>
    </row>
    <row r="92" spans="2:5" ht="65.25" customHeight="1">
      <c r="B92" s="414"/>
      <c r="C92" s="414"/>
      <c r="D92" s="414"/>
      <c r="E92" s="414"/>
    </row>
  </sheetData>
  <mergeCells count="87">
    <mergeCell ref="B90:E90"/>
    <mergeCell ref="B91:E91"/>
    <mergeCell ref="B92:E92"/>
    <mergeCell ref="D83:E83"/>
    <mergeCell ref="D84:E84"/>
    <mergeCell ref="D85:E85"/>
    <mergeCell ref="D86:E86"/>
    <mergeCell ref="D87:E87"/>
    <mergeCell ref="D88:E88"/>
    <mergeCell ref="D77:E77"/>
    <mergeCell ref="D78:E78"/>
    <mergeCell ref="D79:E79"/>
    <mergeCell ref="D80:E80"/>
    <mergeCell ref="D81:E81"/>
    <mergeCell ref="D82:E82"/>
    <mergeCell ref="D71:E71"/>
    <mergeCell ref="D72:E72"/>
    <mergeCell ref="D73:E73"/>
    <mergeCell ref="D74:E74"/>
    <mergeCell ref="D75:E75"/>
    <mergeCell ref="D76:E76"/>
    <mergeCell ref="D65:E65"/>
    <mergeCell ref="D66:E66"/>
    <mergeCell ref="D67:E67"/>
    <mergeCell ref="D68:E68"/>
    <mergeCell ref="D69:E69"/>
    <mergeCell ref="D70:E70"/>
    <mergeCell ref="D59:E59"/>
    <mergeCell ref="D60:E60"/>
    <mergeCell ref="D61:E61"/>
    <mergeCell ref="D62:E62"/>
    <mergeCell ref="D63:E63"/>
    <mergeCell ref="D64:E64"/>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29:E29"/>
    <mergeCell ref="D30:E30"/>
    <mergeCell ref="D31:E31"/>
    <mergeCell ref="D32:E32"/>
    <mergeCell ref="D33:E33"/>
    <mergeCell ref="D34:E34"/>
    <mergeCell ref="D23:E23"/>
    <mergeCell ref="D24:E24"/>
    <mergeCell ref="D25:E25"/>
    <mergeCell ref="D26:E26"/>
    <mergeCell ref="D27:E27"/>
    <mergeCell ref="D28:E28"/>
    <mergeCell ref="D17:E17"/>
    <mergeCell ref="D18:E18"/>
    <mergeCell ref="D19:E19"/>
    <mergeCell ref="D20:E20"/>
    <mergeCell ref="D21:E21"/>
    <mergeCell ref="D22:E22"/>
    <mergeCell ref="D11:E11"/>
    <mergeCell ref="D12:E12"/>
    <mergeCell ref="D13:E13"/>
    <mergeCell ref="D14:E14"/>
    <mergeCell ref="D15:E15"/>
    <mergeCell ref="D16:E16"/>
    <mergeCell ref="B4:E4"/>
    <mergeCell ref="B6:C6"/>
    <mergeCell ref="D6:E7"/>
    <mergeCell ref="D8:E8"/>
    <mergeCell ref="D9:E9"/>
    <mergeCell ref="D10:E10"/>
  </mergeCells>
  <pageMargins left="0.7" right="0.7" top="0.75" bottom="0.75" header="0.3" footer="0.3"/>
  <pageSetup paperSize="9" scale="61" orientation="portrait" verticalDpi="0" r:id="rId1"/>
</worksheet>
</file>

<file path=xl/worksheets/sheet10.xml><?xml version="1.0" encoding="utf-8"?>
<worksheet xmlns="http://schemas.openxmlformats.org/spreadsheetml/2006/main" xmlns:r="http://schemas.openxmlformats.org/officeDocument/2006/relationships">
  <dimension ref="B1:G13"/>
  <sheetViews>
    <sheetView view="pageBreakPreview" zoomScale="60" workbookViewId="0">
      <selection activeCell="AC2" sqref="AC2"/>
    </sheetView>
  </sheetViews>
  <sheetFormatPr defaultColWidth="8.7109375" defaultRowHeight="18.75"/>
  <cols>
    <col min="1" max="1" width="5.85546875" style="349" customWidth="1"/>
    <col min="2" max="2" width="6" style="353" customWidth="1"/>
    <col min="3" max="3" width="40.140625" style="353" customWidth="1"/>
    <col min="4" max="4" width="28.5703125" style="353" customWidth="1"/>
    <col min="5" max="5" width="17.42578125" style="353" customWidth="1"/>
    <col min="6" max="6" width="16.140625" style="349" customWidth="1"/>
    <col min="7" max="7" width="17.7109375" style="349" customWidth="1"/>
    <col min="8" max="16384" width="8.7109375" style="349"/>
  </cols>
  <sheetData>
    <row r="1" spans="2:7" ht="18.75" customHeight="1">
      <c r="D1" s="450"/>
      <c r="E1" s="450"/>
    </row>
    <row r="2" spans="2:7" ht="171" customHeight="1">
      <c r="D2" s="364"/>
      <c r="E2" s="451" t="s">
        <v>1212</v>
      </c>
      <c r="F2" s="451"/>
      <c r="G2" s="451"/>
    </row>
    <row r="4" spans="2:7" ht="39" customHeight="1">
      <c r="B4" s="452" t="s">
        <v>1160</v>
      </c>
      <c r="C4" s="452"/>
      <c r="D4" s="452"/>
      <c r="E4" s="452"/>
      <c r="F4" s="452"/>
      <c r="G4" s="452"/>
    </row>
    <row r="6" spans="2:7" ht="19.5" thickBot="1">
      <c r="E6" s="365"/>
      <c r="G6" s="365" t="s">
        <v>1161</v>
      </c>
    </row>
    <row r="7" spans="2:7" ht="36.75" customHeight="1">
      <c r="B7" s="366" t="s">
        <v>1086</v>
      </c>
      <c r="C7" s="453" t="s">
        <v>1134</v>
      </c>
      <c r="D7" s="453"/>
      <c r="E7" s="367" t="s">
        <v>1162</v>
      </c>
      <c r="F7" s="368" t="s">
        <v>1163</v>
      </c>
      <c r="G7" s="368" t="s">
        <v>1164</v>
      </c>
    </row>
    <row r="8" spans="2:7" ht="18.75" customHeight="1">
      <c r="B8" s="369" t="s">
        <v>1137</v>
      </c>
      <c r="C8" s="447" t="s">
        <v>1165</v>
      </c>
      <c r="D8" s="447"/>
      <c r="E8" s="370">
        <v>0</v>
      </c>
      <c r="F8" s="370">
        <v>0</v>
      </c>
      <c r="G8" s="371">
        <v>0</v>
      </c>
    </row>
    <row r="9" spans="2:7" ht="57" customHeight="1">
      <c r="B9" s="369" t="s">
        <v>1139</v>
      </c>
      <c r="C9" s="447" t="s">
        <v>1166</v>
      </c>
      <c r="D9" s="447"/>
      <c r="E9" s="370">
        <v>0</v>
      </c>
      <c r="F9" s="370">
        <v>0</v>
      </c>
      <c r="G9" s="371">
        <v>0</v>
      </c>
    </row>
    <row r="10" spans="2:7" ht="36.75" customHeight="1">
      <c r="B10" s="369" t="s">
        <v>1141</v>
      </c>
      <c r="C10" s="447" t="s">
        <v>1167</v>
      </c>
      <c r="D10" s="447"/>
      <c r="E10" s="370">
        <v>0</v>
      </c>
      <c r="F10" s="370">
        <v>0</v>
      </c>
      <c r="G10" s="371">
        <v>0</v>
      </c>
    </row>
    <row r="11" spans="2:7" ht="22.5" customHeight="1">
      <c r="B11" s="369" t="s">
        <v>1168</v>
      </c>
      <c r="C11" s="447" t="s">
        <v>1169</v>
      </c>
      <c r="D11" s="447"/>
      <c r="E11" s="370">
        <v>0</v>
      </c>
      <c r="F11" s="370">
        <v>0</v>
      </c>
      <c r="G11" s="371">
        <v>0</v>
      </c>
    </row>
    <row r="12" spans="2:7" ht="27.75" customHeight="1">
      <c r="B12" s="372" t="s">
        <v>1170</v>
      </c>
      <c r="C12" s="448" t="s">
        <v>1171</v>
      </c>
      <c r="D12" s="448"/>
      <c r="E12" s="370">
        <v>0</v>
      </c>
      <c r="F12" s="370">
        <v>0</v>
      </c>
      <c r="G12" s="371">
        <v>0</v>
      </c>
    </row>
    <row r="13" spans="2:7" ht="36" customHeight="1" thickBot="1">
      <c r="B13" s="373"/>
      <c r="C13" s="449" t="s">
        <v>1172</v>
      </c>
      <c r="D13" s="449"/>
      <c r="E13" s="374">
        <v>0</v>
      </c>
      <c r="F13" s="374">
        <v>0</v>
      </c>
      <c r="G13" s="375">
        <v>0</v>
      </c>
    </row>
  </sheetData>
  <mergeCells count="10">
    <mergeCell ref="C10:D10"/>
    <mergeCell ref="C11:D11"/>
    <mergeCell ref="C12:D12"/>
    <mergeCell ref="C13:D13"/>
    <mergeCell ref="D1:E1"/>
    <mergeCell ref="E2:G2"/>
    <mergeCell ref="B4:G4"/>
    <mergeCell ref="C7:D7"/>
    <mergeCell ref="C8:D8"/>
    <mergeCell ref="C9:D9"/>
  </mergeCells>
  <pageMargins left="0.7" right="0.7" top="0.75" bottom="0.75" header="0.3" footer="0.3"/>
  <pageSetup paperSize="9" scale="67" orientation="portrait" verticalDpi="0" r:id="rId1"/>
</worksheet>
</file>

<file path=xl/worksheets/sheet11.xml><?xml version="1.0" encoding="utf-8"?>
<worksheet xmlns="http://schemas.openxmlformats.org/spreadsheetml/2006/main" xmlns:r="http://schemas.openxmlformats.org/officeDocument/2006/relationships">
  <dimension ref="A1:E24"/>
  <sheetViews>
    <sheetView view="pageBreakPreview" zoomScale="60" workbookViewId="0">
      <selection activeCell="Y4" sqref="Y4"/>
    </sheetView>
  </sheetViews>
  <sheetFormatPr defaultColWidth="8.7109375" defaultRowHeight="15"/>
  <cols>
    <col min="1" max="1" width="8.85546875" style="349" customWidth="1"/>
    <col min="2" max="2" width="37.140625" style="349" customWidth="1"/>
    <col min="3" max="3" width="20.5703125" style="349" customWidth="1"/>
    <col min="4" max="4" width="19.7109375" style="349" customWidth="1"/>
    <col min="5" max="5" width="20.85546875" style="349" customWidth="1"/>
    <col min="6" max="16384" width="8.7109375" style="349"/>
  </cols>
  <sheetData>
    <row r="1" spans="1:5" ht="122.25" customHeight="1">
      <c r="A1" s="365"/>
      <c r="B1" s="376"/>
      <c r="C1" s="454" t="s">
        <v>1213</v>
      </c>
      <c r="D1" s="454"/>
      <c r="E1" s="454"/>
    </row>
    <row r="2" spans="1:5" ht="15" customHeight="1">
      <c r="A2" s="365"/>
    </row>
    <row r="3" spans="1:5" ht="158.25" customHeight="1">
      <c r="A3" s="455" t="s">
        <v>1173</v>
      </c>
      <c r="B3" s="455"/>
      <c r="C3" s="455"/>
      <c r="D3" s="455"/>
      <c r="E3" s="455"/>
    </row>
    <row r="4" spans="1:5" ht="19.5" thickBot="1">
      <c r="A4" s="377"/>
    </row>
    <row r="5" spans="1:5" ht="31.5" customHeight="1">
      <c r="A5" s="382" t="s">
        <v>1086</v>
      </c>
      <c r="B5" s="383" t="s">
        <v>1174</v>
      </c>
      <c r="C5" s="383" t="s">
        <v>182</v>
      </c>
      <c r="D5" s="383" t="s">
        <v>183</v>
      </c>
      <c r="E5" s="384" t="s">
        <v>184</v>
      </c>
    </row>
    <row r="6" spans="1:5">
      <c r="A6" s="385">
        <v>1</v>
      </c>
      <c r="B6" s="378">
        <v>2</v>
      </c>
      <c r="C6" s="378">
        <v>3</v>
      </c>
      <c r="D6" s="378">
        <v>3</v>
      </c>
      <c r="E6" s="386">
        <v>3</v>
      </c>
    </row>
    <row r="7" spans="1:5" ht="18.75">
      <c r="A7" s="387"/>
      <c r="B7" s="379" t="s">
        <v>1175</v>
      </c>
      <c r="C7" s="380">
        <f>SUM(C8:C24)</f>
        <v>35690792</v>
      </c>
      <c r="D7" s="380">
        <f>SUM(D8:D24)</f>
        <v>28552634</v>
      </c>
      <c r="E7" s="388">
        <f>SUM(E8:E24)</f>
        <v>28552634</v>
      </c>
    </row>
    <row r="8" spans="1:5" ht="18.75">
      <c r="A8" s="339">
        <v>1</v>
      </c>
      <c r="B8" s="340" t="s">
        <v>1091</v>
      </c>
      <c r="C8" s="381">
        <v>1911300</v>
      </c>
      <c r="D8" s="381">
        <v>1529040</v>
      </c>
      <c r="E8" s="347">
        <v>1529040</v>
      </c>
    </row>
    <row r="9" spans="1:5" ht="18.75">
      <c r="A9" s="339">
        <f t="shared" ref="A9:A24" si="0">A8+1</f>
        <v>2</v>
      </c>
      <c r="B9" s="340" t="s">
        <v>1176</v>
      </c>
      <c r="C9" s="381">
        <v>866918</v>
      </c>
      <c r="D9" s="381">
        <v>693534</v>
      </c>
      <c r="E9" s="347">
        <v>693534</v>
      </c>
    </row>
    <row r="10" spans="1:5" ht="18.75">
      <c r="A10" s="339">
        <f t="shared" si="0"/>
        <v>3</v>
      </c>
      <c r="B10" s="340" t="s">
        <v>1093</v>
      </c>
      <c r="C10" s="381">
        <v>778495</v>
      </c>
      <c r="D10" s="381">
        <v>622796</v>
      </c>
      <c r="E10" s="347">
        <v>622796</v>
      </c>
    </row>
    <row r="11" spans="1:5" ht="18.75">
      <c r="A11" s="339">
        <f t="shared" si="0"/>
        <v>4</v>
      </c>
      <c r="B11" s="340" t="s">
        <v>1177</v>
      </c>
      <c r="C11" s="86">
        <v>2854892</v>
      </c>
      <c r="D11" s="86">
        <v>2283913</v>
      </c>
      <c r="E11" s="389">
        <v>2283913</v>
      </c>
    </row>
    <row r="12" spans="1:5" ht="18.75">
      <c r="A12" s="339">
        <f t="shared" si="0"/>
        <v>5</v>
      </c>
      <c r="B12" s="340" t="s">
        <v>1095</v>
      </c>
      <c r="C12" s="86">
        <v>1989211</v>
      </c>
      <c r="D12" s="86">
        <v>1591369</v>
      </c>
      <c r="E12" s="389">
        <v>1591369</v>
      </c>
    </row>
    <row r="13" spans="1:5" ht="18.75">
      <c r="A13" s="339">
        <f t="shared" si="0"/>
        <v>6</v>
      </c>
      <c r="B13" s="340" t="s">
        <v>1178</v>
      </c>
      <c r="C13" s="86">
        <v>6464782</v>
      </c>
      <c r="D13" s="86">
        <v>5171826</v>
      </c>
      <c r="E13" s="389">
        <v>5171826</v>
      </c>
    </row>
    <row r="14" spans="1:5" ht="18.75">
      <c r="A14" s="339">
        <f t="shared" si="0"/>
        <v>7</v>
      </c>
      <c r="B14" s="340" t="s">
        <v>1179</v>
      </c>
      <c r="C14" s="86">
        <v>2121537</v>
      </c>
      <c r="D14" s="86">
        <v>1697230</v>
      </c>
      <c r="E14" s="389">
        <v>1697230</v>
      </c>
    </row>
    <row r="15" spans="1:5" ht="18.75">
      <c r="A15" s="339">
        <f t="shared" si="0"/>
        <v>8</v>
      </c>
      <c r="B15" s="340" t="s">
        <v>1098</v>
      </c>
      <c r="C15" s="86">
        <v>2324972</v>
      </c>
      <c r="D15" s="86">
        <v>1859978</v>
      </c>
      <c r="E15" s="389">
        <v>1859978</v>
      </c>
    </row>
    <row r="16" spans="1:5" ht="18.75">
      <c r="A16" s="339">
        <f t="shared" si="0"/>
        <v>9</v>
      </c>
      <c r="B16" s="340" t="s">
        <v>1099</v>
      </c>
      <c r="C16" s="86">
        <v>2016418</v>
      </c>
      <c r="D16" s="86">
        <v>1613135</v>
      </c>
      <c r="E16" s="389">
        <v>1613135</v>
      </c>
    </row>
    <row r="17" spans="1:5" ht="18.75">
      <c r="A17" s="339">
        <f t="shared" si="0"/>
        <v>10</v>
      </c>
      <c r="B17" s="340" t="s">
        <v>1180</v>
      </c>
      <c r="C17" s="86">
        <v>2242732</v>
      </c>
      <c r="D17" s="86">
        <v>1794186</v>
      </c>
      <c r="E17" s="389">
        <v>1794186</v>
      </c>
    </row>
    <row r="18" spans="1:5" ht="18.75">
      <c r="A18" s="339">
        <f t="shared" si="0"/>
        <v>11</v>
      </c>
      <c r="B18" s="340" t="s">
        <v>1101</v>
      </c>
      <c r="C18" s="86">
        <v>507661</v>
      </c>
      <c r="D18" s="86">
        <v>406128</v>
      </c>
      <c r="E18" s="389">
        <v>406128</v>
      </c>
    </row>
    <row r="19" spans="1:5" ht="18.75">
      <c r="A19" s="339">
        <f t="shared" si="0"/>
        <v>12</v>
      </c>
      <c r="B19" s="340" t="s">
        <v>1102</v>
      </c>
      <c r="C19" s="86">
        <v>1278116</v>
      </c>
      <c r="D19" s="86">
        <v>1022493</v>
      </c>
      <c r="E19" s="389">
        <v>1022493</v>
      </c>
    </row>
    <row r="20" spans="1:5" ht="18.75">
      <c r="A20" s="339">
        <f t="shared" si="0"/>
        <v>13</v>
      </c>
      <c r="B20" s="340" t="s">
        <v>1103</v>
      </c>
      <c r="C20" s="86">
        <v>2477703</v>
      </c>
      <c r="D20" s="86">
        <v>1982162</v>
      </c>
      <c r="E20" s="389">
        <v>1982162</v>
      </c>
    </row>
    <row r="21" spans="1:5" ht="18.75">
      <c r="A21" s="339">
        <f t="shared" si="0"/>
        <v>14</v>
      </c>
      <c r="B21" s="340" t="s">
        <v>1104</v>
      </c>
      <c r="C21" s="381">
        <v>1292956</v>
      </c>
      <c r="D21" s="381">
        <v>1034365</v>
      </c>
      <c r="E21" s="347">
        <v>1034365</v>
      </c>
    </row>
    <row r="22" spans="1:5" ht="18.75">
      <c r="A22" s="339">
        <f t="shared" si="0"/>
        <v>15</v>
      </c>
      <c r="B22" s="340" t="s">
        <v>1105</v>
      </c>
      <c r="C22" s="381">
        <v>2010235</v>
      </c>
      <c r="D22" s="381">
        <v>1608188</v>
      </c>
      <c r="E22" s="347">
        <v>1608188</v>
      </c>
    </row>
    <row r="23" spans="1:5" ht="18.75">
      <c r="A23" s="339">
        <f t="shared" si="0"/>
        <v>16</v>
      </c>
      <c r="B23" s="340" t="s">
        <v>1106</v>
      </c>
      <c r="C23" s="381">
        <v>965234</v>
      </c>
      <c r="D23" s="381">
        <v>772187</v>
      </c>
      <c r="E23" s="347">
        <v>772187</v>
      </c>
    </row>
    <row r="24" spans="1:5" ht="19.5" thickBot="1">
      <c r="A24" s="390">
        <f t="shared" si="0"/>
        <v>17</v>
      </c>
      <c r="B24" s="391" t="s">
        <v>1107</v>
      </c>
      <c r="C24" s="392">
        <v>3587630</v>
      </c>
      <c r="D24" s="392">
        <v>2870104</v>
      </c>
      <c r="E24" s="348">
        <v>2870104</v>
      </c>
    </row>
  </sheetData>
  <mergeCells count="2">
    <mergeCell ref="C1:E1"/>
    <mergeCell ref="A3:E3"/>
  </mergeCells>
  <pageMargins left="0.7" right="0.7" top="0.75" bottom="0.75" header="0.3" footer="0.3"/>
  <pageSetup paperSize="9" scale="83" orientation="portrait" verticalDpi="0" r:id="rId1"/>
</worksheet>
</file>

<file path=xl/worksheets/sheet12.xml><?xml version="1.0" encoding="utf-8"?>
<worksheet xmlns="http://schemas.openxmlformats.org/spreadsheetml/2006/main" xmlns:r="http://schemas.openxmlformats.org/officeDocument/2006/relationships">
  <sheetPr codeName="Лист6"/>
  <dimension ref="A1:F93"/>
  <sheetViews>
    <sheetView view="pageBreakPreview" topLeftCell="A91" workbookViewId="0">
      <selection activeCell="B1" sqref="B1"/>
    </sheetView>
  </sheetViews>
  <sheetFormatPr defaultColWidth="8.7109375" defaultRowHeight="15"/>
  <cols>
    <col min="1" max="1" width="25.85546875" style="109" customWidth="1"/>
    <col min="2" max="2" width="79.42578125" style="110" customWidth="1"/>
    <col min="3" max="3" width="18.7109375" style="111" customWidth="1"/>
    <col min="4" max="4" width="18.42578125" style="66" customWidth="1"/>
    <col min="5" max="5" width="16.85546875" style="66" customWidth="1"/>
    <col min="6" max="6" width="15.42578125" style="66" customWidth="1"/>
    <col min="7" max="16384" width="8.7109375" style="66"/>
  </cols>
  <sheetData>
    <row r="1" spans="1:5" ht="150.75" customHeight="1">
      <c r="B1" s="7"/>
      <c r="C1" s="416" t="s">
        <v>1214</v>
      </c>
      <c r="D1" s="416"/>
      <c r="E1" s="416"/>
    </row>
    <row r="2" spans="1:5" ht="3.75" customHeight="1">
      <c r="B2" s="112"/>
      <c r="C2" s="113"/>
    </row>
    <row r="3" spans="1:5" s="80" customFormat="1" ht="54" customHeight="1">
      <c r="A3" s="417" t="s">
        <v>752</v>
      </c>
      <c r="B3" s="417"/>
      <c r="C3" s="417"/>
      <c r="D3" s="417"/>
      <c r="E3" s="417"/>
    </row>
    <row r="4" spans="1:5" s="80" customFormat="1" ht="9" customHeight="1" thickBot="1">
      <c r="A4" s="114"/>
      <c r="B4" s="115"/>
      <c r="C4" s="116"/>
    </row>
    <row r="5" spans="1:5" s="70" customFormat="1" ht="66.75" customHeight="1">
      <c r="A5" s="157" t="s">
        <v>0</v>
      </c>
      <c r="B5" s="158" t="s">
        <v>29</v>
      </c>
      <c r="C5" s="253" t="s">
        <v>182</v>
      </c>
      <c r="D5" s="253" t="s">
        <v>183</v>
      </c>
      <c r="E5" s="254" t="s">
        <v>184</v>
      </c>
    </row>
    <row r="6" spans="1:5" s="80" customFormat="1" ht="15.75">
      <c r="A6" s="160" t="s">
        <v>23</v>
      </c>
      <c r="B6" s="146" t="s">
        <v>113</v>
      </c>
      <c r="C6" s="147">
        <f>C7+C88+C91</f>
        <v>813119093.39999998</v>
      </c>
      <c r="D6" s="147">
        <f>D7</f>
        <v>543027328</v>
      </c>
      <c r="E6" s="161">
        <f>E7</f>
        <v>562596579</v>
      </c>
    </row>
    <row r="7" spans="1:5" s="80" customFormat="1" ht="31.5">
      <c r="A7" s="160" t="s">
        <v>114</v>
      </c>
      <c r="B7" s="146" t="s">
        <v>115</v>
      </c>
      <c r="C7" s="147">
        <f>C8+C13+C43+C79</f>
        <v>809745603.01999998</v>
      </c>
      <c r="D7" s="147">
        <f>D8+D13+D43+D79</f>
        <v>543027328</v>
      </c>
      <c r="E7" s="161">
        <f>E8+E13+E43+E79</f>
        <v>562596579</v>
      </c>
    </row>
    <row r="8" spans="1:5" s="80" customFormat="1" ht="15.75">
      <c r="A8" s="162" t="s">
        <v>116</v>
      </c>
      <c r="B8" s="135" t="s">
        <v>117</v>
      </c>
      <c r="C8" s="154">
        <f>C9+C11</f>
        <v>6880820</v>
      </c>
      <c r="D8" s="154">
        <f t="shared" ref="C8:E9" si="0">D9</f>
        <v>382488</v>
      </c>
      <c r="E8" s="163">
        <f t="shared" si="0"/>
        <v>1868916</v>
      </c>
    </row>
    <row r="9" spans="1:5" s="80" customFormat="1" ht="15.75">
      <c r="A9" s="138" t="s">
        <v>118</v>
      </c>
      <c r="B9" s="132" t="s">
        <v>119</v>
      </c>
      <c r="C9" s="129">
        <f t="shared" si="0"/>
        <v>5009712</v>
      </c>
      <c r="D9" s="129">
        <f t="shared" si="0"/>
        <v>382488</v>
      </c>
      <c r="E9" s="140">
        <f t="shared" si="0"/>
        <v>1868916</v>
      </c>
    </row>
    <row r="10" spans="1:5" s="80" customFormat="1" ht="31.5">
      <c r="A10" s="138" t="s">
        <v>120</v>
      </c>
      <c r="B10" s="132" t="s">
        <v>121</v>
      </c>
      <c r="C10" s="145">
        <v>5009712</v>
      </c>
      <c r="D10" s="145">
        <v>382488</v>
      </c>
      <c r="E10" s="159">
        <v>1868916</v>
      </c>
    </row>
    <row r="11" spans="1:5" s="80" customFormat="1" ht="47.25">
      <c r="A11" s="138" t="s">
        <v>854</v>
      </c>
      <c r="B11" s="132" t="s">
        <v>855</v>
      </c>
      <c r="C11" s="145">
        <f>C12</f>
        <v>1871108</v>
      </c>
      <c r="D11" s="145">
        <v>0</v>
      </c>
      <c r="E11" s="159">
        <v>0</v>
      </c>
    </row>
    <row r="12" spans="1:5" s="80" customFormat="1" ht="47.25">
      <c r="A12" s="138" t="s">
        <v>853</v>
      </c>
      <c r="B12" s="132" t="s">
        <v>856</v>
      </c>
      <c r="C12" s="248">
        <v>1871108</v>
      </c>
      <c r="D12" s="145">
        <v>0</v>
      </c>
      <c r="E12" s="159">
        <v>0</v>
      </c>
    </row>
    <row r="13" spans="1:5" s="80" customFormat="1" ht="15.75">
      <c r="A13" s="162" t="s">
        <v>122</v>
      </c>
      <c r="B13" s="135" t="s">
        <v>123</v>
      </c>
      <c r="C13" s="155">
        <f>C14+C16+C18+C20+C24+C26+C28+C30+C32+C34+C22</f>
        <v>224374070.99000001</v>
      </c>
      <c r="D13" s="155">
        <f>D14+D16+D18+D20+D24+D26+D28+D30+D32+D34</f>
        <v>10017382</v>
      </c>
      <c r="E13" s="164">
        <f>E14+E16+E18+E20+E24+E26+E28+E30+E32+E34</f>
        <v>28043105</v>
      </c>
    </row>
    <row r="14" spans="1:5" s="80" customFormat="1" ht="47.25">
      <c r="A14" s="138" t="s">
        <v>767</v>
      </c>
      <c r="B14" s="132" t="s">
        <v>768</v>
      </c>
      <c r="C14" s="145">
        <f>C15</f>
        <v>4875000</v>
      </c>
      <c r="D14" s="145">
        <v>0</v>
      </c>
      <c r="E14" s="159">
        <v>0</v>
      </c>
    </row>
    <row r="15" spans="1:5" s="80" customFormat="1" ht="47.25">
      <c r="A15" s="138" t="s">
        <v>769</v>
      </c>
      <c r="B15" s="132" t="s">
        <v>770</v>
      </c>
      <c r="C15" s="145">
        <v>4875000</v>
      </c>
      <c r="D15" s="145">
        <v>0</v>
      </c>
      <c r="E15" s="159">
        <v>0</v>
      </c>
    </row>
    <row r="16" spans="1:5" s="80" customFormat="1" ht="63">
      <c r="A16" s="131" t="s">
        <v>771</v>
      </c>
      <c r="B16" s="132" t="s">
        <v>772</v>
      </c>
      <c r="C16" s="145">
        <f>C17</f>
        <v>3351173</v>
      </c>
      <c r="D16" s="145">
        <v>0</v>
      </c>
      <c r="E16" s="159">
        <f>E17</f>
        <v>10130510</v>
      </c>
    </row>
    <row r="17" spans="1:5" s="80" customFormat="1" ht="78.75">
      <c r="A17" s="131" t="s">
        <v>773</v>
      </c>
      <c r="B17" s="132" t="s">
        <v>774</v>
      </c>
      <c r="C17" s="145">
        <v>3351173</v>
      </c>
      <c r="D17" s="145">
        <v>0</v>
      </c>
      <c r="E17" s="159">
        <v>10130510</v>
      </c>
    </row>
    <row r="18" spans="1:5" s="80" customFormat="1" ht="47.25">
      <c r="A18" s="131" t="s">
        <v>775</v>
      </c>
      <c r="B18" s="132" t="s">
        <v>776</v>
      </c>
      <c r="C18" s="145">
        <f>C19</f>
        <v>4518345</v>
      </c>
      <c r="D18" s="145">
        <v>0</v>
      </c>
      <c r="E18" s="159">
        <f>E19</f>
        <v>17769217</v>
      </c>
    </row>
    <row r="19" spans="1:5" s="80" customFormat="1" ht="47.25">
      <c r="A19" s="131" t="s">
        <v>777</v>
      </c>
      <c r="B19" s="132" t="s">
        <v>778</v>
      </c>
      <c r="C19" s="145">
        <v>4518345</v>
      </c>
      <c r="D19" s="145">
        <v>0</v>
      </c>
      <c r="E19" s="159">
        <v>17769217</v>
      </c>
    </row>
    <row r="20" spans="1:5" s="80" customFormat="1" ht="47.25">
      <c r="A20" s="131" t="s">
        <v>779</v>
      </c>
      <c r="B20" s="132" t="s">
        <v>780</v>
      </c>
      <c r="C20" s="145">
        <f>C21</f>
        <v>52031264</v>
      </c>
      <c r="D20" s="145">
        <v>0</v>
      </c>
      <c r="E20" s="159">
        <v>0</v>
      </c>
    </row>
    <row r="21" spans="1:5" s="80" customFormat="1" ht="63">
      <c r="A21" s="131" t="s">
        <v>781</v>
      </c>
      <c r="B21" s="132" t="s">
        <v>782</v>
      </c>
      <c r="C21" s="145">
        <v>52031264</v>
      </c>
      <c r="D21" s="145">
        <v>0</v>
      </c>
      <c r="E21" s="159">
        <v>0</v>
      </c>
    </row>
    <row r="22" spans="1:5" s="80" customFormat="1" ht="47.25">
      <c r="A22" s="131" t="s">
        <v>934</v>
      </c>
      <c r="B22" s="132" t="s">
        <v>935</v>
      </c>
      <c r="C22" s="145">
        <f>C23</f>
        <v>5058244</v>
      </c>
      <c r="D22" s="145"/>
      <c r="E22" s="159"/>
    </row>
    <row r="23" spans="1:5" s="80" customFormat="1" ht="47.25">
      <c r="A23" s="131" t="s">
        <v>936</v>
      </c>
      <c r="B23" s="132" t="s">
        <v>937</v>
      </c>
      <c r="C23" s="145">
        <v>5058244</v>
      </c>
      <c r="D23" s="145"/>
      <c r="E23" s="159"/>
    </row>
    <row r="24" spans="1:5" s="80" customFormat="1" ht="50.25" customHeight="1">
      <c r="A24" s="131" t="s">
        <v>762</v>
      </c>
      <c r="B24" s="132" t="s">
        <v>763</v>
      </c>
      <c r="C24" s="145">
        <f>C25</f>
        <v>26599100.129999999</v>
      </c>
      <c r="D24" s="145">
        <f>D25</f>
        <v>0</v>
      </c>
      <c r="E24" s="159">
        <f>E25</f>
        <v>0</v>
      </c>
    </row>
    <row r="25" spans="1:5" s="80" customFormat="1" ht="50.25" customHeight="1">
      <c r="A25" s="131" t="s">
        <v>764</v>
      </c>
      <c r="B25" s="132" t="s">
        <v>765</v>
      </c>
      <c r="C25" s="145">
        <v>26599100.129999999</v>
      </c>
      <c r="D25" s="145">
        <v>0</v>
      </c>
      <c r="E25" s="159">
        <v>0</v>
      </c>
    </row>
    <row r="26" spans="1:5" s="80" customFormat="1" ht="50.25" customHeight="1">
      <c r="A26" s="131" t="s">
        <v>783</v>
      </c>
      <c r="B26" s="132" t="s">
        <v>784</v>
      </c>
      <c r="C26" s="145">
        <f>C27</f>
        <v>1404013</v>
      </c>
      <c r="D26" s="145">
        <f>D27</f>
        <v>9928170</v>
      </c>
      <c r="E26" s="159">
        <v>0</v>
      </c>
    </row>
    <row r="27" spans="1:5" s="80" customFormat="1" ht="50.25" customHeight="1">
      <c r="A27" s="131" t="s">
        <v>785</v>
      </c>
      <c r="B27" s="132" t="s">
        <v>786</v>
      </c>
      <c r="C27" s="145">
        <v>1404013</v>
      </c>
      <c r="D27" s="145">
        <v>9928170</v>
      </c>
      <c r="E27" s="159">
        <v>0</v>
      </c>
    </row>
    <row r="28" spans="1:5" s="80" customFormat="1" ht="50.25" customHeight="1">
      <c r="A28" s="131" t="s">
        <v>787</v>
      </c>
      <c r="B28" s="132" t="s">
        <v>788</v>
      </c>
      <c r="C28" s="145">
        <f>C29</f>
        <v>1113210</v>
      </c>
      <c r="D28" s="145">
        <v>0</v>
      </c>
      <c r="E28" s="159">
        <v>0</v>
      </c>
    </row>
    <row r="29" spans="1:5" s="80" customFormat="1" ht="50.25" customHeight="1">
      <c r="A29" s="131" t="s">
        <v>789</v>
      </c>
      <c r="B29" s="132" t="s">
        <v>790</v>
      </c>
      <c r="C29" s="145">
        <v>1113210</v>
      </c>
      <c r="D29" s="145">
        <v>0</v>
      </c>
      <c r="E29" s="159">
        <v>0</v>
      </c>
    </row>
    <row r="30" spans="1:5" s="80" customFormat="1" ht="47.25">
      <c r="A30" s="133" t="s">
        <v>791</v>
      </c>
      <c r="B30" s="132" t="s">
        <v>792</v>
      </c>
      <c r="C30" s="145">
        <f>C31</f>
        <v>70552028</v>
      </c>
      <c r="D30" s="145">
        <v>0</v>
      </c>
      <c r="E30" s="159">
        <v>0</v>
      </c>
    </row>
    <row r="31" spans="1:5" s="80" customFormat="1" ht="63">
      <c r="A31" s="133" t="s">
        <v>793</v>
      </c>
      <c r="B31" s="132" t="s">
        <v>794</v>
      </c>
      <c r="C31" s="145">
        <v>70552028</v>
      </c>
      <c r="D31" s="145">
        <v>0</v>
      </c>
      <c r="E31" s="159">
        <v>0</v>
      </c>
    </row>
    <row r="32" spans="1:5" s="80" customFormat="1" ht="47.25">
      <c r="A32" s="139" t="s">
        <v>829</v>
      </c>
      <c r="B32" s="132" t="s">
        <v>795</v>
      </c>
      <c r="C32" s="145">
        <f>C33</f>
        <v>3044322</v>
      </c>
      <c r="D32" s="145">
        <v>0</v>
      </c>
      <c r="E32" s="159">
        <v>0</v>
      </c>
    </row>
    <row r="33" spans="1:5" s="80" customFormat="1" ht="63">
      <c r="A33" s="139" t="s">
        <v>796</v>
      </c>
      <c r="B33" s="132" t="s">
        <v>797</v>
      </c>
      <c r="C33" s="145">
        <v>3044322</v>
      </c>
      <c r="D33" s="145">
        <v>0</v>
      </c>
      <c r="E33" s="159">
        <v>0</v>
      </c>
    </row>
    <row r="34" spans="1:5" s="80" customFormat="1" ht="15.75">
      <c r="A34" s="136" t="s">
        <v>124</v>
      </c>
      <c r="B34" s="132" t="s">
        <v>125</v>
      </c>
      <c r="C34" s="145">
        <f>C35</f>
        <v>51827371.859999999</v>
      </c>
      <c r="D34" s="145">
        <f>D35</f>
        <v>89212</v>
      </c>
      <c r="E34" s="159">
        <f>E35</f>
        <v>143378</v>
      </c>
    </row>
    <row r="35" spans="1:5" s="80" customFormat="1" ht="15.75">
      <c r="A35" s="136" t="s">
        <v>126</v>
      </c>
      <c r="B35" s="132" t="s">
        <v>127</v>
      </c>
      <c r="C35" s="145">
        <f>SUM(C36:C42)</f>
        <v>51827371.859999999</v>
      </c>
      <c r="D35" s="145">
        <f>SUM(D36:D41)</f>
        <v>89212</v>
      </c>
      <c r="E35" s="159">
        <f>SUM(E36:E41)</f>
        <v>143378</v>
      </c>
    </row>
    <row r="36" spans="1:5" s="80" customFormat="1" ht="31.5">
      <c r="A36" s="136" t="s">
        <v>126</v>
      </c>
      <c r="B36" s="132" t="s">
        <v>128</v>
      </c>
      <c r="C36" s="145">
        <v>42606225</v>
      </c>
      <c r="D36" s="145">
        <v>0</v>
      </c>
      <c r="E36" s="159">
        <v>0</v>
      </c>
    </row>
    <row r="37" spans="1:5" s="80" customFormat="1" ht="47.25">
      <c r="A37" s="136" t="s">
        <v>126</v>
      </c>
      <c r="B37" s="132" t="s">
        <v>129</v>
      </c>
      <c r="C37" s="145">
        <v>1273016</v>
      </c>
      <c r="D37" s="145">
        <v>89212</v>
      </c>
      <c r="E37" s="159">
        <v>143378</v>
      </c>
    </row>
    <row r="38" spans="1:5" s="80" customFormat="1" ht="63">
      <c r="A38" s="136" t="s">
        <v>126</v>
      </c>
      <c r="B38" s="132" t="s">
        <v>130</v>
      </c>
      <c r="C38" s="145">
        <v>1464610</v>
      </c>
      <c r="D38" s="145">
        <v>0</v>
      </c>
      <c r="E38" s="159">
        <v>0</v>
      </c>
    </row>
    <row r="39" spans="1:5" s="80" customFormat="1" ht="78.75">
      <c r="A39" s="136" t="s">
        <v>126</v>
      </c>
      <c r="B39" s="132" t="s">
        <v>131</v>
      </c>
      <c r="C39" s="145">
        <v>420219</v>
      </c>
      <c r="D39" s="145">
        <v>0</v>
      </c>
      <c r="E39" s="159">
        <v>0</v>
      </c>
    </row>
    <row r="40" spans="1:5" s="80" customFormat="1" ht="47.25">
      <c r="A40" s="136" t="s">
        <v>126</v>
      </c>
      <c r="B40" s="132" t="s">
        <v>132</v>
      </c>
      <c r="C40" s="145">
        <v>2131322</v>
      </c>
      <c r="D40" s="145">
        <v>0</v>
      </c>
      <c r="E40" s="159">
        <v>0</v>
      </c>
    </row>
    <row r="41" spans="1:5" s="80" customFormat="1" ht="31.5">
      <c r="A41" s="136" t="s">
        <v>126</v>
      </c>
      <c r="B41" s="132" t="s">
        <v>133</v>
      </c>
      <c r="C41" s="145">
        <v>588062</v>
      </c>
      <c r="D41" s="145">
        <v>0</v>
      </c>
      <c r="E41" s="159">
        <v>0</v>
      </c>
    </row>
    <row r="42" spans="1:5" s="80" customFormat="1" ht="78.75">
      <c r="A42" s="136" t="s">
        <v>126</v>
      </c>
      <c r="B42" s="132" t="s">
        <v>938</v>
      </c>
      <c r="C42" s="145">
        <v>3343917.86</v>
      </c>
      <c r="D42" s="145"/>
      <c r="E42" s="159"/>
    </row>
    <row r="43" spans="1:5" s="80" customFormat="1" ht="15.75">
      <c r="A43" s="162" t="s">
        <v>134</v>
      </c>
      <c r="B43" s="135" t="s">
        <v>135</v>
      </c>
      <c r="C43" s="154">
        <f>C44+C46+C48+C54+C56+C50+C52</f>
        <v>576932247</v>
      </c>
      <c r="D43" s="154">
        <f>D44+D46+D48+D54+D56+D50+D52</f>
        <v>532627458</v>
      </c>
      <c r="E43" s="154">
        <f>E44+E46+E48+E54+E56+E50+E52</f>
        <v>532684558</v>
      </c>
    </row>
    <row r="44" spans="1:5" s="80" customFormat="1" ht="47.25">
      <c r="A44" s="138" t="s">
        <v>136</v>
      </c>
      <c r="B44" s="132" t="s">
        <v>137</v>
      </c>
      <c r="C44" s="145">
        <f>C45</f>
        <v>252427</v>
      </c>
      <c r="D44" s="145">
        <f>D45</f>
        <v>252427</v>
      </c>
      <c r="E44" s="159">
        <f>E45</f>
        <v>252427</v>
      </c>
    </row>
    <row r="45" spans="1:5" s="80" customFormat="1" ht="47.25">
      <c r="A45" s="138" t="s">
        <v>138</v>
      </c>
      <c r="B45" s="132" t="s">
        <v>139</v>
      </c>
      <c r="C45" s="129">
        <v>252427</v>
      </c>
      <c r="D45" s="129">
        <v>252427</v>
      </c>
      <c r="E45" s="140">
        <v>252427</v>
      </c>
    </row>
    <row r="46" spans="1:5" s="80" customFormat="1" ht="31.5">
      <c r="A46" s="138" t="s">
        <v>140</v>
      </c>
      <c r="B46" s="132" t="s">
        <v>141</v>
      </c>
      <c r="C46" s="129">
        <f>C47</f>
        <v>18129741</v>
      </c>
      <c r="D46" s="129">
        <f>D47</f>
        <v>18129741</v>
      </c>
      <c r="E46" s="140">
        <f>E47</f>
        <v>18129741</v>
      </c>
    </row>
    <row r="47" spans="1:5" s="80" customFormat="1" ht="47.25">
      <c r="A47" s="138" t="s">
        <v>142</v>
      </c>
      <c r="B47" s="132" t="s">
        <v>143</v>
      </c>
      <c r="C47" s="129">
        <v>18129741</v>
      </c>
      <c r="D47" s="129">
        <v>18129741</v>
      </c>
      <c r="E47" s="140">
        <v>18129741</v>
      </c>
    </row>
    <row r="48" spans="1:5" s="80" customFormat="1" ht="63">
      <c r="A48" s="138" t="s">
        <v>849</v>
      </c>
      <c r="B48" s="132" t="s">
        <v>851</v>
      </c>
      <c r="C48" s="129">
        <f>C49</f>
        <v>26000</v>
      </c>
      <c r="D48" s="129">
        <v>0</v>
      </c>
      <c r="E48" s="140">
        <v>0</v>
      </c>
    </row>
    <row r="49" spans="1:5" s="80" customFormat="1" ht="63">
      <c r="A49" s="138" t="s">
        <v>850</v>
      </c>
      <c r="B49" s="132" t="s">
        <v>852</v>
      </c>
      <c r="C49" s="129">
        <v>26000</v>
      </c>
      <c r="D49" s="129">
        <v>0</v>
      </c>
      <c r="E49" s="140">
        <v>0</v>
      </c>
    </row>
    <row r="50" spans="1:5" s="80" customFormat="1" ht="31.5">
      <c r="A50" s="138" t="s">
        <v>939</v>
      </c>
      <c r="B50" s="132" t="s">
        <v>940</v>
      </c>
      <c r="C50" s="129">
        <f>C51</f>
        <v>52686578</v>
      </c>
      <c r="D50" s="129"/>
      <c r="E50" s="140"/>
    </row>
    <row r="51" spans="1:5" s="80" customFormat="1" ht="31.5">
      <c r="A51" s="138" t="s">
        <v>941</v>
      </c>
      <c r="B51" s="132" t="s">
        <v>942</v>
      </c>
      <c r="C51" s="129">
        <f>47178961+76043+5431574</f>
        <v>52686578</v>
      </c>
      <c r="D51" s="129"/>
      <c r="E51" s="140"/>
    </row>
    <row r="52" spans="1:5" s="80" customFormat="1" ht="63">
      <c r="A52" s="138" t="s">
        <v>965</v>
      </c>
      <c r="B52" s="132" t="s">
        <v>966</v>
      </c>
      <c r="C52" s="129">
        <f>C53</f>
        <v>8853600</v>
      </c>
      <c r="D52" s="129">
        <f>D53</f>
        <v>26560800</v>
      </c>
      <c r="E52" s="129">
        <f>E53</f>
        <v>26560800</v>
      </c>
    </row>
    <row r="53" spans="1:5" s="80" customFormat="1" ht="47.25">
      <c r="A53" s="138" t="s">
        <v>967</v>
      </c>
      <c r="B53" s="132" t="s">
        <v>968</v>
      </c>
      <c r="C53" s="129">
        <v>8853600</v>
      </c>
      <c r="D53" s="129">
        <v>26560800</v>
      </c>
      <c r="E53" s="140">
        <v>26560800</v>
      </c>
    </row>
    <row r="54" spans="1:5" s="80" customFormat="1" ht="15.75">
      <c r="A54" s="136" t="s">
        <v>144</v>
      </c>
      <c r="B54" s="132" t="s">
        <v>145</v>
      </c>
      <c r="C54" s="129">
        <f>C55</f>
        <v>1550169</v>
      </c>
      <c r="D54" s="129">
        <f>D55</f>
        <v>1614700</v>
      </c>
      <c r="E54" s="140">
        <f>E55</f>
        <v>1671800</v>
      </c>
    </row>
    <row r="55" spans="1:5" s="80" customFormat="1" ht="15.75">
      <c r="A55" s="136" t="s">
        <v>146</v>
      </c>
      <c r="B55" s="132" t="s">
        <v>147</v>
      </c>
      <c r="C55" s="129">
        <v>1550169</v>
      </c>
      <c r="D55" s="145">
        <v>1614700</v>
      </c>
      <c r="E55" s="159">
        <v>1671800</v>
      </c>
    </row>
    <row r="56" spans="1:5" s="80" customFormat="1" ht="15.75">
      <c r="A56" s="136" t="s">
        <v>148</v>
      </c>
      <c r="B56" s="132" t="s">
        <v>149</v>
      </c>
      <c r="C56" s="129">
        <f>C57</f>
        <v>495433732</v>
      </c>
      <c r="D56" s="129">
        <f>D57</f>
        <v>486069790</v>
      </c>
      <c r="E56" s="140">
        <f>E57</f>
        <v>486069790</v>
      </c>
    </row>
    <row r="57" spans="1:5" s="80" customFormat="1" ht="15.75">
      <c r="A57" s="136" t="s">
        <v>150</v>
      </c>
      <c r="B57" s="132" t="s">
        <v>151</v>
      </c>
      <c r="C57" s="145">
        <f>SUM(C58:C78)</f>
        <v>495433732</v>
      </c>
      <c r="D57" s="145">
        <f>SUM(D58:D77)</f>
        <v>486069790</v>
      </c>
      <c r="E57" s="159">
        <f>SUM(E58:E77)</f>
        <v>486069790</v>
      </c>
    </row>
    <row r="58" spans="1:5" s="80" customFormat="1" ht="47.25">
      <c r="A58" s="136" t="s">
        <v>150</v>
      </c>
      <c r="B58" s="132" t="s">
        <v>152</v>
      </c>
      <c r="C58" s="129">
        <v>124300</v>
      </c>
      <c r="D58" s="129">
        <v>124300</v>
      </c>
      <c r="E58" s="140">
        <v>124300</v>
      </c>
    </row>
    <row r="59" spans="1:5" s="80" customFormat="1" ht="78.75">
      <c r="A59" s="136" t="s">
        <v>150</v>
      </c>
      <c r="B59" s="132" t="s">
        <v>153</v>
      </c>
      <c r="C59" s="129">
        <v>1287647</v>
      </c>
      <c r="D59" s="129">
        <v>1287647</v>
      </c>
      <c r="E59" s="140">
        <v>1287647</v>
      </c>
    </row>
    <row r="60" spans="1:5" s="80" customFormat="1" ht="62.25" customHeight="1">
      <c r="A60" s="136" t="s">
        <v>150</v>
      </c>
      <c r="B60" s="132" t="s">
        <v>154</v>
      </c>
      <c r="C60" s="129">
        <v>3363800</v>
      </c>
      <c r="D60" s="129">
        <v>3363800</v>
      </c>
      <c r="E60" s="140">
        <v>3363800</v>
      </c>
    </row>
    <row r="61" spans="1:5" s="80" customFormat="1" ht="94.5">
      <c r="A61" s="136" t="s">
        <v>150</v>
      </c>
      <c r="B61" s="144" t="s">
        <v>155</v>
      </c>
      <c r="C61" s="129">
        <v>360819257</v>
      </c>
      <c r="D61" s="129">
        <v>358678476</v>
      </c>
      <c r="E61" s="140">
        <v>358678476</v>
      </c>
    </row>
    <row r="62" spans="1:5" s="80" customFormat="1" ht="110.25">
      <c r="A62" s="136" t="s">
        <v>150</v>
      </c>
      <c r="B62" s="144" t="s">
        <v>156</v>
      </c>
      <c r="C62" s="129">
        <v>43955533</v>
      </c>
      <c r="D62" s="129">
        <v>43955533</v>
      </c>
      <c r="E62" s="140">
        <v>43955533</v>
      </c>
    </row>
    <row r="63" spans="1:5" s="80" customFormat="1" ht="31.5">
      <c r="A63" s="136" t="s">
        <v>150</v>
      </c>
      <c r="B63" s="132" t="s">
        <v>157</v>
      </c>
      <c r="C63" s="129">
        <v>305800</v>
      </c>
      <c r="D63" s="129">
        <v>305800</v>
      </c>
      <c r="E63" s="140">
        <v>305800</v>
      </c>
    </row>
    <row r="64" spans="1:5" s="80" customFormat="1" ht="47.25">
      <c r="A64" s="136" t="s">
        <v>150</v>
      </c>
      <c r="B64" s="132" t="s">
        <v>158</v>
      </c>
      <c r="C64" s="129">
        <v>1829088</v>
      </c>
      <c r="D64" s="129">
        <v>1829088</v>
      </c>
      <c r="E64" s="140">
        <v>1829088</v>
      </c>
    </row>
    <row r="65" spans="1:6" s="80" customFormat="1" ht="63">
      <c r="A65" s="136" t="s">
        <v>150</v>
      </c>
      <c r="B65" s="132" t="s">
        <v>159</v>
      </c>
      <c r="C65" s="129">
        <v>52872</v>
      </c>
      <c r="D65" s="129">
        <v>52872</v>
      </c>
      <c r="E65" s="140">
        <v>52872</v>
      </c>
    </row>
    <row r="66" spans="1:6" s="80" customFormat="1" ht="31.5">
      <c r="A66" s="136" t="s">
        <v>150</v>
      </c>
      <c r="B66" s="132" t="s">
        <v>160</v>
      </c>
      <c r="C66" s="129">
        <v>333077</v>
      </c>
      <c r="D66" s="129">
        <v>333077</v>
      </c>
      <c r="E66" s="140">
        <v>333077</v>
      </c>
    </row>
    <row r="67" spans="1:6" s="80" customFormat="1" ht="47.25">
      <c r="A67" s="136" t="s">
        <v>150</v>
      </c>
      <c r="B67" s="132" t="s">
        <v>161</v>
      </c>
      <c r="C67" s="129">
        <v>305800</v>
      </c>
      <c r="D67" s="129">
        <v>305800</v>
      </c>
      <c r="E67" s="140">
        <v>305800</v>
      </c>
    </row>
    <row r="68" spans="1:6" s="80" customFormat="1" ht="47.25">
      <c r="A68" s="136" t="s">
        <v>150</v>
      </c>
      <c r="B68" s="132" t="s">
        <v>162</v>
      </c>
      <c r="C68" s="129">
        <v>305800</v>
      </c>
      <c r="D68" s="129">
        <v>305800</v>
      </c>
      <c r="E68" s="140">
        <v>305800</v>
      </c>
    </row>
    <row r="69" spans="1:6" s="80" customFormat="1" ht="78.75">
      <c r="A69" s="136" t="s">
        <v>150</v>
      </c>
      <c r="B69" s="132" t="s">
        <v>163</v>
      </c>
      <c r="C69" s="129">
        <v>17165009</v>
      </c>
      <c r="D69" s="129">
        <v>17165009</v>
      </c>
      <c r="E69" s="140">
        <v>17165009</v>
      </c>
    </row>
    <row r="70" spans="1:6" s="80" customFormat="1" ht="48.75" customHeight="1">
      <c r="A70" s="136" t="s">
        <v>150</v>
      </c>
      <c r="B70" s="132" t="s">
        <v>164</v>
      </c>
      <c r="C70" s="129">
        <v>1223200</v>
      </c>
      <c r="D70" s="129">
        <v>1223200</v>
      </c>
      <c r="E70" s="140">
        <v>1223200</v>
      </c>
    </row>
    <row r="71" spans="1:6" s="80" customFormat="1" ht="47.25">
      <c r="A71" s="136" t="s">
        <v>150</v>
      </c>
      <c r="B71" s="132" t="s">
        <v>165</v>
      </c>
      <c r="C71" s="129">
        <v>35690792</v>
      </c>
      <c r="D71" s="145">
        <v>28552634</v>
      </c>
      <c r="E71" s="159">
        <v>28552634</v>
      </c>
    </row>
    <row r="72" spans="1:6" s="80" customFormat="1" ht="31.5">
      <c r="A72" s="136" t="s">
        <v>150</v>
      </c>
      <c r="B72" s="132" t="s">
        <v>166</v>
      </c>
      <c r="C72" s="129">
        <v>2777226</v>
      </c>
      <c r="D72" s="129">
        <v>2777226</v>
      </c>
      <c r="E72" s="140">
        <v>2777226</v>
      </c>
    </row>
    <row r="73" spans="1:6" s="80" customFormat="1" ht="31.5">
      <c r="A73" s="136" t="s">
        <v>150</v>
      </c>
      <c r="B73" s="132" t="s">
        <v>167</v>
      </c>
      <c r="C73" s="129">
        <v>18555836</v>
      </c>
      <c r="D73" s="129">
        <v>18555836</v>
      </c>
      <c r="E73" s="140">
        <v>18555836</v>
      </c>
      <c r="F73" s="117" t="e">
        <f>C73+C74+#REF!+#REF!</f>
        <v>#REF!</v>
      </c>
    </row>
    <row r="74" spans="1:6" s="80" customFormat="1" ht="94.5">
      <c r="A74" s="136" t="s">
        <v>150</v>
      </c>
      <c r="B74" s="156" t="s">
        <v>867</v>
      </c>
      <c r="C74" s="129">
        <v>326388</v>
      </c>
      <c r="D74" s="129">
        <v>326388</v>
      </c>
      <c r="E74" s="140">
        <v>326388</v>
      </c>
    </row>
    <row r="75" spans="1:6" s="80" customFormat="1" ht="63">
      <c r="A75" s="136" t="s">
        <v>150</v>
      </c>
      <c r="B75" s="156" t="s">
        <v>168</v>
      </c>
      <c r="C75" s="129">
        <v>4861698</v>
      </c>
      <c r="D75" s="129">
        <v>6362695</v>
      </c>
      <c r="E75" s="140">
        <v>6362695</v>
      </c>
    </row>
    <row r="76" spans="1:6" s="80" customFormat="1" ht="47.25">
      <c r="A76" s="136" t="s">
        <v>150</v>
      </c>
      <c r="B76" s="156" t="s">
        <v>868</v>
      </c>
      <c r="C76" s="129">
        <v>30580</v>
      </c>
      <c r="D76" s="129">
        <v>30580</v>
      </c>
      <c r="E76" s="140">
        <v>30580</v>
      </c>
    </row>
    <row r="77" spans="1:6" s="80" customFormat="1" ht="47.25">
      <c r="A77" s="136" t="s">
        <v>150</v>
      </c>
      <c r="B77" s="156" t="s">
        <v>869</v>
      </c>
      <c r="C77" s="129">
        <v>534029</v>
      </c>
      <c r="D77" s="129">
        <v>534029</v>
      </c>
      <c r="E77" s="140">
        <v>534029</v>
      </c>
    </row>
    <row r="78" spans="1:6" s="80" customFormat="1" ht="63">
      <c r="A78" s="136" t="s">
        <v>150</v>
      </c>
      <c r="B78" s="156" t="s">
        <v>870</v>
      </c>
      <c r="C78" s="249">
        <v>1586000</v>
      </c>
      <c r="D78" s="129">
        <v>0</v>
      </c>
      <c r="E78" s="140">
        <v>0</v>
      </c>
    </row>
    <row r="79" spans="1:6" s="80" customFormat="1" ht="15.75">
      <c r="A79" s="134" t="s">
        <v>169</v>
      </c>
      <c r="B79" s="135" t="s">
        <v>170</v>
      </c>
      <c r="C79" s="154">
        <f>C80+C82+C86+C84</f>
        <v>1558465.03</v>
      </c>
      <c r="D79" s="154">
        <f t="shared" ref="C79:E80" si="1">D80</f>
        <v>0</v>
      </c>
      <c r="E79" s="163">
        <f t="shared" si="1"/>
        <v>0</v>
      </c>
    </row>
    <row r="80" spans="1:6" s="80" customFormat="1" ht="25.5" customHeight="1">
      <c r="A80" s="136" t="s">
        <v>171</v>
      </c>
      <c r="B80" s="132" t="s">
        <v>172</v>
      </c>
      <c r="C80" s="129">
        <f t="shared" si="1"/>
        <v>904165.03</v>
      </c>
      <c r="D80" s="129">
        <f t="shared" si="1"/>
        <v>0</v>
      </c>
      <c r="E80" s="140">
        <f t="shared" si="1"/>
        <v>0</v>
      </c>
    </row>
    <row r="81" spans="1:5" ht="63">
      <c r="A81" s="136" t="s">
        <v>173</v>
      </c>
      <c r="B81" s="132" t="s">
        <v>174</v>
      </c>
      <c r="C81" s="129">
        <f>487720.03+416445</f>
        <v>904165.03</v>
      </c>
      <c r="D81" s="129">
        <v>0</v>
      </c>
      <c r="E81" s="140">
        <v>0</v>
      </c>
    </row>
    <row r="82" spans="1:5" ht="47.25">
      <c r="A82" s="136" t="s">
        <v>798</v>
      </c>
      <c r="B82" s="132" t="s">
        <v>799</v>
      </c>
      <c r="C82" s="129">
        <f>C83</f>
        <v>50000</v>
      </c>
      <c r="D82" s="129">
        <v>0</v>
      </c>
      <c r="E82" s="140">
        <v>0</v>
      </c>
    </row>
    <row r="83" spans="1:5" ht="47.25">
      <c r="A83" s="136" t="s">
        <v>800</v>
      </c>
      <c r="B83" s="132" t="s">
        <v>801</v>
      </c>
      <c r="C83" s="129">
        <v>50000</v>
      </c>
      <c r="D83" s="129">
        <v>0</v>
      </c>
      <c r="E83" s="140">
        <v>0</v>
      </c>
    </row>
    <row r="84" spans="1:5" ht="31.5">
      <c r="A84" s="136" t="s">
        <v>943</v>
      </c>
      <c r="B84" s="132" t="s">
        <v>944</v>
      </c>
      <c r="C84" s="129">
        <f>C85</f>
        <v>250000</v>
      </c>
      <c r="D84" s="129"/>
      <c r="E84" s="140"/>
    </row>
    <row r="85" spans="1:5" ht="36" customHeight="1">
      <c r="A85" s="136" t="s">
        <v>945</v>
      </c>
      <c r="B85" s="132" t="s">
        <v>946</v>
      </c>
      <c r="C85" s="129">
        <v>250000</v>
      </c>
      <c r="D85" s="129"/>
      <c r="E85" s="140"/>
    </row>
    <row r="86" spans="1:5" ht="31.5">
      <c r="A86" s="136" t="s">
        <v>845</v>
      </c>
      <c r="B86" s="132" t="s">
        <v>847</v>
      </c>
      <c r="C86" s="129">
        <f>C87</f>
        <v>354300</v>
      </c>
      <c r="D86" s="129">
        <v>0</v>
      </c>
      <c r="E86" s="140">
        <v>0</v>
      </c>
    </row>
    <row r="87" spans="1:5" ht="47.25">
      <c r="A87" s="136" t="s">
        <v>846</v>
      </c>
      <c r="B87" s="132" t="s">
        <v>848</v>
      </c>
      <c r="C87" s="129">
        <v>354300</v>
      </c>
      <c r="D87" s="129">
        <v>0</v>
      </c>
      <c r="E87" s="140">
        <v>0</v>
      </c>
    </row>
    <row r="88" spans="1:5" ht="15.75">
      <c r="A88" s="134" t="s">
        <v>175</v>
      </c>
      <c r="B88" s="135" t="s">
        <v>176</v>
      </c>
      <c r="C88" s="154">
        <f t="shared" ref="C88:E89" si="2">C89</f>
        <v>6579573.5</v>
      </c>
      <c r="D88" s="154">
        <f t="shared" si="2"/>
        <v>0</v>
      </c>
      <c r="E88" s="163">
        <f t="shared" si="2"/>
        <v>0</v>
      </c>
    </row>
    <row r="89" spans="1:5" ht="15.75">
      <c r="A89" s="165" t="s">
        <v>177</v>
      </c>
      <c r="B89" s="156" t="s">
        <v>178</v>
      </c>
      <c r="C89" s="129">
        <f t="shared" si="2"/>
        <v>6579573.5</v>
      </c>
      <c r="D89" s="129">
        <f t="shared" si="2"/>
        <v>0</v>
      </c>
      <c r="E89" s="140">
        <f t="shared" si="2"/>
        <v>0</v>
      </c>
    </row>
    <row r="90" spans="1:5" ht="15.75">
      <c r="A90" s="166" t="s">
        <v>179</v>
      </c>
      <c r="B90" s="156" t="s">
        <v>178</v>
      </c>
      <c r="C90" s="129">
        <v>6579573.5</v>
      </c>
      <c r="D90" s="129">
        <v>0</v>
      </c>
      <c r="E90" s="140">
        <v>0</v>
      </c>
    </row>
    <row r="91" spans="1:5" ht="47.25">
      <c r="A91" s="134" t="s">
        <v>802</v>
      </c>
      <c r="B91" s="135" t="s">
        <v>803</v>
      </c>
      <c r="C91" s="129">
        <f>C92</f>
        <v>-3206083.12</v>
      </c>
      <c r="D91" s="129">
        <v>0</v>
      </c>
      <c r="E91" s="140">
        <v>0</v>
      </c>
    </row>
    <row r="92" spans="1:5" ht="47.25">
      <c r="A92" s="136" t="s">
        <v>833</v>
      </c>
      <c r="B92" s="132" t="s">
        <v>804</v>
      </c>
      <c r="C92" s="129">
        <f>C93</f>
        <v>-3206083.12</v>
      </c>
      <c r="D92" s="129">
        <v>0</v>
      </c>
      <c r="E92" s="140">
        <v>0</v>
      </c>
    </row>
    <row r="93" spans="1:5" ht="47.25">
      <c r="A93" s="136" t="s">
        <v>831</v>
      </c>
      <c r="B93" s="132" t="s">
        <v>832</v>
      </c>
      <c r="C93" s="129">
        <v>-3206083.12</v>
      </c>
      <c r="D93" s="129">
        <v>0</v>
      </c>
      <c r="E93" s="140">
        <v>0</v>
      </c>
    </row>
  </sheetData>
  <sheetProtection selectLockedCells="1" selectUnlockedCells="1"/>
  <mergeCells count="2">
    <mergeCell ref="C1:E1"/>
    <mergeCell ref="A3:E3"/>
  </mergeCells>
  <pageMargins left="0.7" right="0.7" top="0.75" bottom="0.75" header="0.51180555555555551" footer="0.51180555555555551"/>
  <pageSetup paperSize="9" scale="56"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dimension ref="A1:E28"/>
  <sheetViews>
    <sheetView view="pageBreakPreview" zoomScale="60" workbookViewId="0">
      <selection activeCell="AB4" sqref="AB4"/>
    </sheetView>
  </sheetViews>
  <sheetFormatPr defaultRowHeight="12.75"/>
  <cols>
    <col min="2" max="2" width="32" customWidth="1"/>
    <col min="3" max="3" width="17.42578125" customWidth="1"/>
    <col min="4" max="4" width="17.7109375" customWidth="1"/>
    <col min="5" max="5" width="18.28515625" customWidth="1"/>
  </cols>
  <sheetData>
    <row r="1" spans="1:5" ht="115.5" customHeight="1">
      <c r="B1" s="287"/>
      <c r="C1" s="456" t="s">
        <v>1215</v>
      </c>
      <c r="D1" s="456"/>
      <c r="E1" s="456"/>
    </row>
    <row r="2" spans="1:5" ht="15.75">
      <c r="A2" s="457"/>
      <c r="B2" s="457"/>
      <c r="C2" s="457"/>
    </row>
    <row r="3" spans="1:5">
      <c r="C3" s="288"/>
    </row>
    <row r="4" spans="1:5" ht="81.75" customHeight="1">
      <c r="A4" s="458" t="s">
        <v>1181</v>
      </c>
      <c r="B4" s="458"/>
      <c r="C4" s="458"/>
      <c r="D4" s="458"/>
      <c r="E4" s="458"/>
    </row>
    <row r="5" spans="1:5" ht="19.5" thickBot="1">
      <c r="A5" s="289"/>
      <c r="B5" s="290"/>
      <c r="C5" s="291"/>
      <c r="D5" s="292"/>
    </row>
    <row r="6" spans="1:5" ht="31.5">
      <c r="A6" s="293" t="s">
        <v>1086</v>
      </c>
      <c r="B6" s="294" t="s">
        <v>1087</v>
      </c>
      <c r="C6" s="295" t="s">
        <v>1088</v>
      </c>
      <c r="D6" s="295" t="s">
        <v>1089</v>
      </c>
      <c r="E6" s="296" t="s">
        <v>1090</v>
      </c>
    </row>
    <row r="7" spans="1:5" ht="18" customHeight="1">
      <c r="A7" s="298">
        <v>1</v>
      </c>
      <c r="B7" s="299" t="s">
        <v>1091</v>
      </c>
      <c r="C7" s="300">
        <v>621968</v>
      </c>
      <c r="D7" s="300">
        <v>0</v>
      </c>
      <c r="E7" s="301">
        <v>0</v>
      </c>
    </row>
    <row r="8" spans="1:5" ht="18" customHeight="1">
      <c r="A8" s="298">
        <v>2</v>
      </c>
      <c r="B8" s="299" t="s">
        <v>1092</v>
      </c>
      <c r="C8" s="300">
        <v>0</v>
      </c>
      <c r="D8" s="300">
        <v>0</v>
      </c>
      <c r="E8" s="301">
        <v>0</v>
      </c>
    </row>
    <row r="9" spans="1:5" ht="18" customHeight="1">
      <c r="A9" s="298">
        <v>3</v>
      </c>
      <c r="B9" s="299" t="s">
        <v>1093</v>
      </c>
      <c r="C9" s="300">
        <v>0</v>
      </c>
      <c r="D9" s="300">
        <v>0</v>
      </c>
      <c r="E9" s="301">
        <v>0</v>
      </c>
    </row>
    <row r="10" spans="1:5" ht="18" customHeight="1">
      <c r="A10" s="298">
        <v>4</v>
      </c>
      <c r="B10" s="299" t="s">
        <v>1094</v>
      </c>
      <c r="C10" s="300">
        <v>0</v>
      </c>
      <c r="D10" s="300">
        <v>0</v>
      </c>
      <c r="E10" s="301">
        <v>0</v>
      </c>
    </row>
    <row r="11" spans="1:5" ht="18" customHeight="1">
      <c r="A11" s="298">
        <v>5</v>
      </c>
      <c r="B11" s="299" t="s">
        <v>1095</v>
      </c>
      <c r="C11" s="300">
        <v>0</v>
      </c>
      <c r="D11" s="300">
        <v>0</v>
      </c>
      <c r="E11" s="301">
        <v>0</v>
      </c>
    </row>
    <row r="12" spans="1:5" ht="18" customHeight="1">
      <c r="A12" s="298">
        <v>6</v>
      </c>
      <c r="B12" s="299" t="s">
        <v>1096</v>
      </c>
      <c r="C12" s="300">
        <v>0</v>
      </c>
      <c r="D12" s="300">
        <v>0</v>
      </c>
      <c r="E12" s="301">
        <v>0</v>
      </c>
    </row>
    <row r="13" spans="1:5" ht="18" customHeight="1">
      <c r="A13" s="298">
        <v>7</v>
      </c>
      <c r="B13" s="299" t="s">
        <v>1097</v>
      </c>
      <c r="C13" s="300">
        <v>5491500</v>
      </c>
      <c r="D13" s="300">
        <v>0</v>
      </c>
      <c r="E13" s="301">
        <v>0</v>
      </c>
    </row>
    <row r="14" spans="1:5" ht="18" customHeight="1">
      <c r="A14" s="298">
        <v>8</v>
      </c>
      <c r="B14" s="299" t="s">
        <v>1098</v>
      </c>
      <c r="C14" s="300">
        <v>0</v>
      </c>
      <c r="D14" s="300">
        <v>0</v>
      </c>
      <c r="E14" s="301">
        <v>0</v>
      </c>
    </row>
    <row r="15" spans="1:5" ht="18" customHeight="1">
      <c r="A15" s="298">
        <v>9</v>
      </c>
      <c r="B15" s="299" t="s">
        <v>1099</v>
      </c>
      <c r="C15" s="300">
        <v>0</v>
      </c>
      <c r="D15" s="300">
        <v>0</v>
      </c>
      <c r="E15" s="301">
        <v>0</v>
      </c>
    </row>
    <row r="16" spans="1:5" ht="18" customHeight="1">
      <c r="A16" s="298">
        <v>10</v>
      </c>
      <c r="B16" s="299" t="s">
        <v>1100</v>
      </c>
      <c r="C16" s="300">
        <v>0</v>
      </c>
      <c r="D16" s="300">
        <v>0</v>
      </c>
      <c r="E16" s="301">
        <v>0</v>
      </c>
    </row>
    <row r="17" spans="1:5" ht="18" customHeight="1">
      <c r="A17" s="298">
        <v>11</v>
      </c>
      <c r="B17" s="299" t="s">
        <v>1101</v>
      </c>
      <c r="C17" s="300">
        <v>0</v>
      </c>
      <c r="D17" s="300">
        <v>0</v>
      </c>
      <c r="E17" s="301">
        <v>0</v>
      </c>
    </row>
    <row r="18" spans="1:5" ht="18" customHeight="1">
      <c r="A18" s="298">
        <v>12</v>
      </c>
      <c r="B18" s="299" t="s">
        <v>1102</v>
      </c>
      <c r="C18" s="300">
        <v>0</v>
      </c>
      <c r="D18" s="300">
        <v>0</v>
      </c>
      <c r="E18" s="301">
        <v>0</v>
      </c>
    </row>
    <row r="19" spans="1:5" ht="18" customHeight="1">
      <c r="A19" s="298">
        <v>13</v>
      </c>
      <c r="B19" s="299" t="s">
        <v>1103</v>
      </c>
      <c r="C19" s="300">
        <v>0</v>
      </c>
      <c r="D19" s="300">
        <v>0</v>
      </c>
      <c r="E19" s="301">
        <v>0</v>
      </c>
    </row>
    <row r="20" spans="1:5" ht="18" customHeight="1">
      <c r="A20" s="298">
        <v>14</v>
      </c>
      <c r="B20" s="299" t="s">
        <v>1104</v>
      </c>
      <c r="C20" s="300">
        <v>0</v>
      </c>
      <c r="D20" s="300">
        <v>0</v>
      </c>
      <c r="E20" s="301">
        <v>0</v>
      </c>
    </row>
    <row r="21" spans="1:5" ht="18" customHeight="1">
      <c r="A21" s="298">
        <v>15</v>
      </c>
      <c r="B21" s="299" t="s">
        <v>1105</v>
      </c>
      <c r="C21" s="300">
        <v>0</v>
      </c>
      <c r="D21" s="300">
        <v>0</v>
      </c>
      <c r="E21" s="301">
        <v>0</v>
      </c>
    </row>
    <row r="22" spans="1:5" ht="18" customHeight="1">
      <c r="A22" s="298">
        <v>16</v>
      </c>
      <c r="B22" s="299" t="s">
        <v>1106</v>
      </c>
      <c r="C22" s="300">
        <v>0</v>
      </c>
      <c r="D22" s="300">
        <v>0</v>
      </c>
      <c r="E22" s="301">
        <v>0</v>
      </c>
    </row>
    <row r="23" spans="1:5" ht="18" customHeight="1">
      <c r="A23" s="298">
        <v>17</v>
      </c>
      <c r="B23" s="299" t="s">
        <v>1107</v>
      </c>
      <c r="C23" s="300">
        <v>0</v>
      </c>
      <c r="D23" s="300">
        <v>0</v>
      </c>
      <c r="E23" s="301">
        <v>0</v>
      </c>
    </row>
    <row r="24" spans="1:5" ht="19.5" thickBot="1">
      <c r="A24" s="302"/>
      <c r="B24" s="303" t="s">
        <v>1108</v>
      </c>
      <c r="C24" s="304">
        <f>SUM(C7:C23)</f>
        <v>6113468</v>
      </c>
      <c r="D24" s="304">
        <v>0</v>
      </c>
      <c r="E24" s="305">
        <v>0</v>
      </c>
    </row>
    <row r="25" spans="1:5" ht="15.75">
      <c r="A25" s="306"/>
      <c r="B25" s="307"/>
      <c r="C25" s="307"/>
      <c r="D25" s="297"/>
      <c r="E25" s="297"/>
    </row>
    <row r="26" spans="1:5" ht="15">
      <c r="A26" s="308"/>
      <c r="B26" s="286"/>
      <c r="C26" s="286"/>
      <c r="D26" s="297"/>
      <c r="E26" s="297"/>
    </row>
    <row r="27" spans="1:5">
      <c r="A27" s="308"/>
    </row>
    <row r="28" spans="1:5">
      <c r="A28" s="308"/>
    </row>
  </sheetData>
  <mergeCells count="3">
    <mergeCell ref="C1:E1"/>
    <mergeCell ref="A2:C2"/>
    <mergeCell ref="A4:E4"/>
  </mergeCells>
  <pageMargins left="0.7" right="0.7" top="0.75" bottom="0.75" header="0.3" footer="0.3"/>
  <pageSetup paperSize="9" scale="94" orientation="portrait" verticalDpi="0" r:id="rId1"/>
</worksheet>
</file>

<file path=xl/worksheets/sheet14.xml><?xml version="1.0" encoding="utf-8"?>
<worksheet xmlns="http://schemas.openxmlformats.org/spreadsheetml/2006/main" xmlns:r="http://schemas.openxmlformats.org/officeDocument/2006/relationships">
  <dimension ref="B2:E12"/>
  <sheetViews>
    <sheetView view="pageBreakPreview" zoomScale="60" workbookViewId="0">
      <selection activeCell="X7" sqref="X7"/>
    </sheetView>
  </sheetViews>
  <sheetFormatPr defaultRowHeight="12.75"/>
  <cols>
    <col min="2" max="2" width="76.7109375" customWidth="1"/>
    <col min="3" max="3" width="47" customWidth="1"/>
  </cols>
  <sheetData>
    <row r="2" spans="2:5" ht="18" customHeight="1">
      <c r="B2" s="286"/>
      <c r="C2" s="393" t="s">
        <v>1182</v>
      </c>
    </row>
    <row r="3" spans="2:5" ht="53.25" customHeight="1">
      <c r="B3" s="286"/>
      <c r="C3" s="463" t="s">
        <v>1210</v>
      </c>
    </row>
    <row r="4" spans="2:5">
      <c r="B4" s="286"/>
      <c r="C4" s="428"/>
    </row>
    <row r="5" spans="2:5" ht="148.5" customHeight="1">
      <c r="B5" s="394"/>
      <c r="C5" s="428"/>
      <c r="D5" s="394"/>
      <c r="E5" s="394"/>
    </row>
    <row r="6" spans="2:5" ht="48" customHeight="1">
      <c r="B6" s="459" t="s">
        <v>1183</v>
      </c>
      <c r="C6" s="460"/>
    </row>
    <row r="7" spans="2:5" ht="84.75" customHeight="1">
      <c r="B7" s="460"/>
      <c r="C7" s="460"/>
    </row>
    <row r="8" spans="2:5">
      <c r="B8" s="286"/>
      <c r="C8" s="286"/>
    </row>
    <row r="9" spans="2:5" ht="29.25" customHeight="1">
      <c r="B9" s="461" t="s">
        <v>1184</v>
      </c>
      <c r="C9" s="462"/>
    </row>
    <row r="10" spans="2:5" ht="163.5" customHeight="1">
      <c r="B10" s="462"/>
      <c r="C10" s="462"/>
    </row>
    <row r="11" spans="2:5" ht="127.5" customHeight="1">
      <c r="B11" s="462"/>
      <c r="C11" s="462"/>
    </row>
    <row r="12" spans="2:5" ht="409.6" customHeight="1">
      <c r="B12" s="462"/>
      <c r="C12" s="462"/>
    </row>
  </sheetData>
  <mergeCells count="3">
    <mergeCell ref="B6:C7"/>
    <mergeCell ref="B9:C12"/>
    <mergeCell ref="C3:C5"/>
  </mergeCells>
  <pageMargins left="0.7" right="0.7" top="0.75" bottom="0.75" header="0.3" footer="0.3"/>
  <pageSetup paperSize="9" scale="67" orientation="portrait" verticalDpi="0" r:id="rId1"/>
</worksheet>
</file>

<file path=xl/worksheets/sheet15.xml><?xml version="1.0" encoding="utf-8"?>
<worksheet xmlns="http://schemas.openxmlformats.org/spreadsheetml/2006/main" xmlns:r="http://schemas.openxmlformats.org/officeDocument/2006/relationships">
  <dimension ref="A1:E28"/>
  <sheetViews>
    <sheetView view="pageBreakPreview" zoomScale="60" workbookViewId="0">
      <selection activeCell="C1" sqref="C1:E1"/>
    </sheetView>
  </sheetViews>
  <sheetFormatPr defaultRowHeight="12.75"/>
  <cols>
    <col min="1" max="1" width="5.28515625" style="286" customWidth="1"/>
    <col min="2" max="2" width="47.5703125" style="286" customWidth="1"/>
    <col min="3" max="3" width="18.140625" style="286" customWidth="1"/>
    <col min="4" max="4" width="17.28515625" style="286" customWidth="1"/>
    <col min="5" max="5" width="18" style="286" customWidth="1"/>
    <col min="6" max="16384" width="9.140625" style="286"/>
  </cols>
  <sheetData>
    <row r="1" spans="1:5" ht="140.25" customHeight="1">
      <c r="B1" s="287"/>
      <c r="C1" s="456" t="s">
        <v>1216</v>
      </c>
      <c r="D1" s="456"/>
      <c r="E1" s="456"/>
    </row>
    <row r="2" spans="1:5" ht="17.25" customHeight="1">
      <c r="A2" s="457"/>
      <c r="B2" s="457"/>
      <c r="C2" s="457"/>
    </row>
    <row r="3" spans="1:5" ht="20.25" customHeight="1">
      <c r="C3" s="288"/>
    </row>
    <row r="4" spans="1:5" ht="144" customHeight="1">
      <c r="A4" s="458" t="s">
        <v>1185</v>
      </c>
      <c r="B4" s="458"/>
      <c r="C4" s="458"/>
      <c r="D4" s="458"/>
      <c r="E4" s="458"/>
    </row>
    <row r="5" spans="1:5" ht="19.5" thickBot="1">
      <c r="A5" s="289"/>
      <c r="B5" s="290"/>
      <c r="C5" s="291"/>
      <c r="D5" s="292"/>
    </row>
    <row r="6" spans="1:5" s="297" customFormat="1" ht="33" customHeight="1">
      <c r="A6" s="293" t="s">
        <v>1086</v>
      </c>
      <c r="B6" s="294" t="s">
        <v>1087</v>
      </c>
      <c r="C6" s="295" t="s">
        <v>1088</v>
      </c>
      <c r="D6" s="295" t="s">
        <v>1089</v>
      </c>
      <c r="E6" s="296" t="s">
        <v>1090</v>
      </c>
    </row>
    <row r="7" spans="1:5" s="297" customFormat="1" ht="15.75">
      <c r="A7" s="298">
        <v>1</v>
      </c>
      <c r="B7" s="299" t="s">
        <v>1091</v>
      </c>
      <c r="C7" s="300">
        <v>40000</v>
      </c>
      <c r="D7" s="300">
        <v>0</v>
      </c>
      <c r="E7" s="301">
        <v>0</v>
      </c>
    </row>
    <row r="8" spans="1:5" s="297" customFormat="1" ht="15.75">
      <c r="A8" s="298">
        <v>2</v>
      </c>
      <c r="B8" s="299" t="s">
        <v>1092</v>
      </c>
      <c r="C8" s="300">
        <v>40000</v>
      </c>
      <c r="D8" s="300">
        <v>0</v>
      </c>
      <c r="E8" s="301">
        <v>0</v>
      </c>
    </row>
    <row r="9" spans="1:5" s="297" customFormat="1" ht="15.75">
      <c r="A9" s="298">
        <v>3</v>
      </c>
      <c r="B9" s="299" t="s">
        <v>1093</v>
      </c>
      <c r="C9" s="300">
        <v>40000</v>
      </c>
      <c r="D9" s="300">
        <v>0</v>
      </c>
      <c r="E9" s="301">
        <v>0</v>
      </c>
    </row>
    <row r="10" spans="1:5" s="297" customFormat="1" ht="15.75">
      <c r="A10" s="298">
        <v>4</v>
      </c>
      <c r="B10" s="299" t="s">
        <v>1094</v>
      </c>
      <c r="C10" s="300">
        <v>40000</v>
      </c>
      <c r="D10" s="300">
        <v>0</v>
      </c>
      <c r="E10" s="301">
        <v>0</v>
      </c>
    </row>
    <row r="11" spans="1:5" s="297" customFormat="1" ht="15.75">
      <c r="A11" s="298">
        <v>5</v>
      </c>
      <c r="B11" s="299" t="s">
        <v>1095</v>
      </c>
      <c r="C11" s="300">
        <v>40000</v>
      </c>
      <c r="D11" s="300">
        <v>0</v>
      </c>
      <c r="E11" s="301">
        <v>0</v>
      </c>
    </row>
    <row r="12" spans="1:5" s="297" customFormat="1" ht="15.75">
      <c r="A12" s="298">
        <v>6</v>
      </c>
      <c r="B12" s="299" t="s">
        <v>1096</v>
      </c>
      <c r="C12" s="300">
        <v>40000</v>
      </c>
      <c r="D12" s="300">
        <v>0</v>
      </c>
      <c r="E12" s="301">
        <v>0</v>
      </c>
    </row>
    <row r="13" spans="1:5" s="297" customFormat="1" ht="15.75">
      <c r="A13" s="298">
        <v>7</v>
      </c>
      <c r="B13" s="299" t="s">
        <v>1097</v>
      </c>
      <c r="C13" s="300">
        <v>40000</v>
      </c>
      <c r="D13" s="300">
        <v>0</v>
      </c>
      <c r="E13" s="301">
        <v>0</v>
      </c>
    </row>
    <row r="14" spans="1:5" s="297" customFormat="1" ht="15.75">
      <c r="A14" s="298">
        <v>8</v>
      </c>
      <c r="B14" s="299" t="s">
        <v>1098</v>
      </c>
      <c r="C14" s="300">
        <v>40000</v>
      </c>
      <c r="D14" s="300">
        <v>0</v>
      </c>
      <c r="E14" s="301">
        <v>0</v>
      </c>
    </row>
    <row r="15" spans="1:5" s="297" customFormat="1" ht="15.75">
      <c r="A15" s="298">
        <v>9</v>
      </c>
      <c r="B15" s="299" t="s">
        <v>1099</v>
      </c>
      <c r="C15" s="300">
        <v>40000</v>
      </c>
      <c r="D15" s="300">
        <v>0</v>
      </c>
      <c r="E15" s="301">
        <v>0</v>
      </c>
    </row>
    <row r="16" spans="1:5" s="297" customFormat="1" ht="15.75">
      <c r="A16" s="298">
        <v>10</v>
      </c>
      <c r="B16" s="299" t="s">
        <v>1100</v>
      </c>
      <c r="C16" s="300">
        <v>40000</v>
      </c>
      <c r="D16" s="300">
        <v>0</v>
      </c>
      <c r="E16" s="301">
        <v>0</v>
      </c>
    </row>
    <row r="17" spans="1:5" s="297" customFormat="1" ht="15.75">
      <c r="A17" s="298">
        <v>11</v>
      </c>
      <c r="B17" s="299" t="s">
        <v>1101</v>
      </c>
      <c r="C17" s="300">
        <v>40000</v>
      </c>
      <c r="D17" s="300">
        <v>0</v>
      </c>
      <c r="E17" s="301">
        <v>0</v>
      </c>
    </row>
    <row r="18" spans="1:5" s="297" customFormat="1" ht="15.75">
      <c r="A18" s="298">
        <v>12</v>
      </c>
      <c r="B18" s="299" t="s">
        <v>1102</v>
      </c>
      <c r="C18" s="300">
        <v>40000</v>
      </c>
      <c r="D18" s="300">
        <v>0</v>
      </c>
      <c r="E18" s="301">
        <v>0</v>
      </c>
    </row>
    <row r="19" spans="1:5" s="297" customFormat="1" ht="15.75">
      <c r="A19" s="298">
        <v>13</v>
      </c>
      <c r="B19" s="299" t="s">
        <v>1103</v>
      </c>
      <c r="C19" s="300">
        <v>40000</v>
      </c>
      <c r="D19" s="300">
        <v>0</v>
      </c>
      <c r="E19" s="301">
        <v>0</v>
      </c>
    </row>
    <row r="20" spans="1:5" s="297" customFormat="1" ht="15.75">
      <c r="A20" s="298">
        <v>14</v>
      </c>
      <c r="B20" s="299" t="s">
        <v>1104</v>
      </c>
      <c r="C20" s="300">
        <v>40000</v>
      </c>
      <c r="D20" s="300">
        <v>0</v>
      </c>
      <c r="E20" s="301">
        <v>0</v>
      </c>
    </row>
    <row r="21" spans="1:5" s="297" customFormat="1" ht="15.75">
      <c r="A21" s="298">
        <v>15</v>
      </c>
      <c r="B21" s="299" t="s">
        <v>1105</v>
      </c>
      <c r="C21" s="300">
        <v>40000</v>
      </c>
      <c r="D21" s="300">
        <v>0</v>
      </c>
      <c r="E21" s="301">
        <v>0</v>
      </c>
    </row>
    <row r="22" spans="1:5" s="297" customFormat="1" ht="15.75">
      <c r="A22" s="298">
        <v>16</v>
      </c>
      <c r="B22" s="299" t="s">
        <v>1106</v>
      </c>
      <c r="C22" s="300">
        <v>40000</v>
      </c>
      <c r="D22" s="300">
        <v>0</v>
      </c>
      <c r="E22" s="301">
        <v>0</v>
      </c>
    </row>
    <row r="23" spans="1:5" s="297" customFormat="1" ht="15.75">
      <c r="A23" s="298">
        <v>17</v>
      </c>
      <c r="B23" s="299" t="s">
        <v>1107</v>
      </c>
      <c r="C23" s="300">
        <v>40000</v>
      </c>
      <c r="D23" s="300">
        <v>0</v>
      </c>
      <c r="E23" s="301">
        <v>0</v>
      </c>
    </row>
    <row r="24" spans="1:5" s="297" customFormat="1" ht="19.5" thickBot="1">
      <c r="A24" s="302"/>
      <c r="B24" s="303" t="s">
        <v>1108</v>
      </c>
      <c r="C24" s="304">
        <f>SUM(C7:C23)</f>
        <v>680000</v>
      </c>
      <c r="D24" s="304">
        <f>SUM(D7:D23)</f>
        <v>0</v>
      </c>
      <c r="E24" s="305">
        <f>SUM(E7:E23)</f>
        <v>0</v>
      </c>
    </row>
    <row r="25" spans="1:5" s="297" customFormat="1" ht="15.75">
      <c r="A25" s="306"/>
      <c r="B25" s="307"/>
      <c r="C25" s="307"/>
    </row>
    <row r="26" spans="1:5" s="297" customFormat="1" ht="15">
      <c r="A26" s="308"/>
      <c r="B26" s="286"/>
      <c r="C26" s="286"/>
    </row>
    <row r="27" spans="1:5">
      <c r="A27" s="308"/>
    </row>
    <row r="28" spans="1:5">
      <c r="A28" s="308"/>
    </row>
  </sheetData>
  <mergeCells count="3">
    <mergeCell ref="C1:E1"/>
    <mergeCell ref="A2:C2"/>
    <mergeCell ref="A4:E4"/>
  </mergeCells>
  <pageMargins left="0.7" right="0.7" top="0.75" bottom="0.75" header="0.3" footer="0.3"/>
  <pageSetup paperSize="9" scale="84" orientation="portrait" verticalDpi="0" r:id="rId1"/>
</worksheet>
</file>

<file path=xl/worksheets/sheet16.xml><?xml version="1.0" encoding="utf-8"?>
<worksheet xmlns="http://schemas.openxmlformats.org/spreadsheetml/2006/main" xmlns:r="http://schemas.openxmlformats.org/officeDocument/2006/relationships">
  <dimension ref="B1:G21"/>
  <sheetViews>
    <sheetView view="pageBreakPreview" zoomScale="60" workbookViewId="0">
      <selection activeCell="F3" sqref="F3"/>
    </sheetView>
  </sheetViews>
  <sheetFormatPr defaultColWidth="8.7109375" defaultRowHeight="15"/>
  <cols>
    <col min="1" max="1" width="5.140625" style="16" customWidth="1"/>
    <col min="2" max="2" width="9.5703125" style="16" customWidth="1"/>
    <col min="3" max="3" width="58.42578125" style="16" customWidth="1"/>
    <col min="4" max="4" width="18.7109375" style="16" customWidth="1"/>
    <col min="5" max="5" width="19.5703125" style="16" customWidth="1"/>
    <col min="6" max="6" width="18.7109375" style="16" customWidth="1"/>
    <col min="7" max="7" width="19.28515625" style="16" customWidth="1"/>
    <col min="8" max="16384" width="8.7109375" style="16"/>
  </cols>
  <sheetData>
    <row r="1" spans="2:7" ht="15" customHeight="1">
      <c r="D1" s="333"/>
      <c r="E1" s="333"/>
      <c r="F1" s="333"/>
      <c r="G1" s="333" t="s">
        <v>1186</v>
      </c>
    </row>
    <row r="2" spans="2:7" ht="180.75" customHeight="1">
      <c r="D2" s="429"/>
      <c r="E2" s="429"/>
      <c r="F2" s="429" t="s">
        <v>1217</v>
      </c>
      <c r="G2" s="429"/>
    </row>
    <row r="5" spans="2:7" ht="45.75" customHeight="1">
      <c r="B5" s="419" t="s">
        <v>1187</v>
      </c>
      <c r="C5" s="419"/>
      <c r="D5" s="419"/>
      <c r="E5" s="419"/>
    </row>
    <row r="6" spans="2:7" ht="17.25" customHeight="1">
      <c r="B6" s="334"/>
      <c r="C6" s="334"/>
      <c r="D6" s="334"/>
    </row>
    <row r="7" spans="2:7" ht="20.25" customHeight="1">
      <c r="B7" s="334"/>
      <c r="C7" s="430" t="s">
        <v>1133</v>
      </c>
      <c r="D7" s="430"/>
    </row>
    <row r="8" spans="2:7" ht="15.75" thickBot="1"/>
    <row r="9" spans="2:7" ht="93.75">
      <c r="B9" s="335" t="s">
        <v>1086</v>
      </c>
      <c r="C9" s="336" t="s">
        <v>1134</v>
      </c>
      <c r="D9" s="337" t="s">
        <v>1188</v>
      </c>
      <c r="E9" s="338" t="s">
        <v>1136</v>
      </c>
      <c r="F9" s="337" t="s">
        <v>1189</v>
      </c>
      <c r="G9" s="346" t="s">
        <v>1136</v>
      </c>
    </row>
    <row r="10" spans="2:7" ht="18.75">
      <c r="B10" s="339" t="s">
        <v>1137</v>
      </c>
      <c r="C10" s="340" t="s">
        <v>1138</v>
      </c>
      <c r="D10" s="341">
        <v>0</v>
      </c>
      <c r="E10" s="341">
        <v>0</v>
      </c>
      <c r="F10" s="341">
        <v>0</v>
      </c>
      <c r="G10" s="347">
        <v>0</v>
      </c>
    </row>
    <row r="11" spans="2:7" ht="56.25" customHeight="1">
      <c r="B11" s="339" t="s">
        <v>1139</v>
      </c>
      <c r="C11" s="342" t="s">
        <v>1140</v>
      </c>
      <c r="D11" s="341">
        <v>0</v>
      </c>
      <c r="E11" s="341">
        <v>0</v>
      </c>
      <c r="F11" s="341">
        <v>0</v>
      </c>
      <c r="G11" s="347">
        <v>0</v>
      </c>
    </row>
    <row r="12" spans="2:7" ht="18.75">
      <c r="B12" s="339" t="s">
        <v>1141</v>
      </c>
      <c r="C12" s="340" t="s">
        <v>1142</v>
      </c>
      <c r="D12" s="341">
        <v>0</v>
      </c>
      <c r="E12" s="341">
        <v>0</v>
      </c>
      <c r="F12" s="341">
        <v>0</v>
      </c>
      <c r="G12" s="347">
        <v>0</v>
      </c>
    </row>
    <row r="13" spans="2:7" ht="19.5" thickBot="1">
      <c r="B13" s="343"/>
      <c r="C13" s="344" t="s">
        <v>1143</v>
      </c>
      <c r="D13" s="345">
        <f>SUM(D10:D12)</f>
        <v>0</v>
      </c>
      <c r="E13" s="345">
        <f>SUM(E10:E12)</f>
        <v>0</v>
      </c>
      <c r="F13" s="345">
        <f>SUM(F10:F12)</f>
        <v>0</v>
      </c>
      <c r="G13" s="348">
        <f>SUM(G10:G12)</f>
        <v>0</v>
      </c>
    </row>
    <row r="15" spans="2:7" ht="20.25" customHeight="1">
      <c r="B15" s="334"/>
      <c r="C15" s="430" t="s">
        <v>1144</v>
      </c>
      <c r="D15" s="430"/>
    </row>
    <row r="16" spans="2:7" ht="15.75" thickBot="1"/>
    <row r="17" spans="2:7" ht="56.25" customHeight="1">
      <c r="B17" s="335" t="s">
        <v>1086</v>
      </c>
      <c r="C17" s="336" t="s">
        <v>1134</v>
      </c>
      <c r="D17" s="431" t="s">
        <v>1190</v>
      </c>
      <c r="E17" s="464"/>
      <c r="F17" s="431" t="s">
        <v>1191</v>
      </c>
      <c r="G17" s="432"/>
    </row>
    <row r="18" spans="2:7" ht="18.75">
      <c r="B18" s="339" t="s">
        <v>1137</v>
      </c>
      <c r="C18" s="340" t="s">
        <v>1138</v>
      </c>
      <c r="D18" s="423">
        <v>0</v>
      </c>
      <c r="E18" s="466"/>
      <c r="F18" s="423">
        <v>0</v>
      </c>
      <c r="G18" s="424"/>
    </row>
    <row r="19" spans="2:7" ht="63.75" customHeight="1">
      <c r="B19" s="339" t="s">
        <v>1139</v>
      </c>
      <c r="C19" s="342" t="s">
        <v>1140</v>
      </c>
      <c r="D19" s="423">
        <v>0</v>
      </c>
      <c r="E19" s="466"/>
      <c r="F19" s="423">
        <v>0</v>
      </c>
      <c r="G19" s="424"/>
    </row>
    <row r="20" spans="2:7" ht="18.75">
      <c r="B20" s="339" t="s">
        <v>1141</v>
      </c>
      <c r="C20" s="340" t="s">
        <v>1142</v>
      </c>
      <c r="D20" s="423">
        <v>0</v>
      </c>
      <c r="E20" s="466"/>
      <c r="F20" s="423">
        <v>0</v>
      </c>
      <c r="G20" s="424"/>
    </row>
    <row r="21" spans="2:7" ht="19.5" thickBot="1">
      <c r="B21" s="343"/>
      <c r="C21" s="344" t="s">
        <v>1143</v>
      </c>
      <c r="D21" s="425">
        <v>0</v>
      </c>
      <c r="E21" s="465"/>
      <c r="F21" s="425">
        <v>0</v>
      </c>
      <c r="G21" s="426"/>
    </row>
  </sheetData>
  <mergeCells count="15">
    <mergeCell ref="D21:E21"/>
    <mergeCell ref="F21:G21"/>
    <mergeCell ref="D18:E18"/>
    <mergeCell ref="F18:G18"/>
    <mergeCell ref="D19:E19"/>
    <mergeCell ref="F19:G19"/>
    <mergeCell ref="D20:E20"/>
    <mergeCell ref="F20:G20"/>
    <mergeCell ref="D2:E2"/>
    <mergeCell ref="F2:G2"/>
    <mergeCell ref="B5:E5"/>
    <mergeCell ref="C7:D7"/>
    <mergeCell ref="C15:D15"/>
    <mergeCell ref="D17:E17"/>
    <mergeCell ref="F17:G17"/>
  </mergeCells>
  <pageMargins left="0.7" right="0.7" top="0.75" bottom="0.75" header="0.3" footer="0.3"/>
  <pageSetup paperSize="9" scale="59" orientation="portrait" verticalDpi="0" r:id="rId1"/>
</worksheet>
</file>

<file path=xl/worksheets/sheet17.xml><?xml version="1.0" encoding="utf-8"?>
<worksheet xmlns="http://schemas.openxmlformats.org/spreadsheetml/2006/main" xmlns:r="http://schemas.openxmlformats.org/officeDocument/2006/relationships">
  <dimension ref="B1:I17"/>
  <sheetViews>
    <sheetView view="pageBreakPreview" zoomScale="60" workbookViewId="0">
      <selection activeCell="G2" sqref="G2:H2"/>
    </sheetView>
  </sheetViews>
  <sheetFormatPr defaultColWidth="8.7109375" defaultRowHeight="15.75"/>
  <cols>
    <col min="1" max="1" width="3.140625" style="349" customWidth="1"/>
    <col min="2" max="2" width="6.85546875" style="350" customWidth="1"/>
    <col min="3" max="3" width="32.42578125" style="350" customWidth="1"/>
    <col min="4" max="4" width="19.28515625" style="350" customWidth="1"/>
    <col min="5" max="5" width="18.7109375" style="350" customWidth="1"/>
    <col min="6" max="6" width="33.140625" style="350" customWidth="1"/>
    <col min="7" max="7" width="22.42578125" style="350" customWidth="1"/>
    <col min="8" max="8" width="17.5703125" style="350" customWidth="1"/>
    <col min="9" max="9" width="18.140625" style="349" customWidth="1"/>
    <col min="10" max="16384" width="8.7109375" style="349"/>
  </cols>
  <sheetData>
    <row r="1" spans="2:9" ht="18.75">
      <c r="G1" s="443" t="s">
        <v>1192</v>
      </c>
      <c r="H1" s="443"/>
      <c r="I1" s="351"/>
    </row>
    <row r="2" spans="2:9" ht="183" customHeight="1">
      <c r="G2" s="471" t="s">
        <v>1218</v>
      </c>
      <c r="H2" s="471"/>
      <c r="I2" s="352"/>
    </row>
    <row r="5" spans="2:9" ht="31.5" customHeight="1">
      <c r="B5" s="419" t="s">
        <v>1193</v>
      </c>
      <c r="C5" s="419"/>
      <c r="D5" s="419"/>
      <c r="E5" s="419"/>
      <c r="F5" s="419"/>
      <c r="G5" s="419"/>
      <c r="H5" s="419"/>
    </row>
    <row r="7" spans="2:9" ht="19.5" thickBot="1">
      <c r="B7" s="353" t="s">
        <v>1194</v>
      </c>
      <c r="C7" s="353"/>
      <c r="D7" s="353"/>
      <c r="E7" s="353"/>
      <c r="F7" s="353"/>
      <c r="G7" s="353"/>
      <c r="H7" s="353"/>
    </row>
    <row r="8" spans="2:9" ht="56.25">
      <c r="B8" s="354" t="s">
        <v>1086</v>
      </c>
      <c r="C8" s="338" t="s">
        <v>1148</v>
      </c>
      <c r="D8" s="338" t="s">
        <v>1149</v>
      </c>
      <c r="E8" s="355" t="s">
        <v>1150</v>
      </c>
      <c r="F8" s="338" t="s">
        <v>1151</v>
      </c>
      <c r="G8" s="338" t="s">
        <v>1152</v>
      </c>
      <c r="H8" s="346" t="s">
        <v>1153</v>
      </c>
    </row>
    <row r="9" spans="2:9">
      <c r="B9" s="356">
        <v>1</v>
      </c>
      <c r="C9" s="357">
        <v>2</v>
      </c>
      <c r="D9" s="357">
        <v>3</v>
      </c>
      <c r="E9" s="357">
        <v>4</v>
      </c>
      <c r="F9" s="357">
        <v>5</v>
      </c>
      <c r="G9" s="357">
        <v>6</v>
      </c>
      <c r="H9" s="358">
        <v>7</v>
      </c>
    </row>
    <row r="10" spans="2:9">
      <c r="B10" s="356" t="s">
        <v>1154</v>
      </c>
      <c r="C10" s="357" t="s">
        <v>1154</v>
      </c>
      <c r="D10" s="357" t="s">
        <v>1154</v>
      </c>
      <c r="E10" s="357" t="s">
        <v>1154</v>
      </c>
      <c r="F10" s="357" t="s">
        <v>1154</v>
      </c>
      <c r="G10" s="357" t="s">
        <v>1154</v>
      </c>
      <c r="H10" s="358" t="s">
        <v>1154</v>
      </c>
    </row>
    <row r="11" spans="2:9" ht="19.5" thickBot="1">
      <c r="B11" s="359"/>
      <c r="C11" s="360" t="s">
        <v>1108</v>
      </c>
      <c r="D11" s="361" t="s">
        <v>1154</v>
      </c>
      <c r="E11" s="361" t="s">
        <v>1154</v>
      </c>
      <c r="F11" s="361" t="s">
        <v>1154</v>
      </c>
      <c r="G11" s="361" t="s">
        <v>1154</v>
      </c>
      <c r="H11" s="362" t="s">
        <v>1154</v>
      </c>
    </row>
    <row r="12" spans="2:9">
      <c r="B12" s="363"/>
      <c r="C12" s="363"/>
      <c r="D12" s="363"/>
      <c r="E12" s="363"/>
      <c r="F12" s="363"/>
      <c r="G12" s="363"/>
      <c r="H12" s="363"/>
    </row>
    <row r="14" spans="2:9" ht="42" customHeight="1" thickBot="1">
      <c r="B14" s="430" t="s">
        <v>1195</v>
      </c>
      <c r="C14" s="430"/>
      <c r="D14" s="430"/>
      <c r="E14" s="430"/>
      <c r="F14" s="430"/>
      <c r="G14" s="430"/>
      <c r="H14" s="430"/>
    </row>
    <row r="15" spans="2:9" ht="120" customHeight="1">
      <c r="B15" s="444" t="s">
        <v>1156</v>
      </c>
      <c r="C15" s="445"/>
      <c r="D15" s="445"/>
      <c r="E15" s="445"/>
      <c r="F15" s="395" t="s">
        <v>1196</v>
      </c>
      <c r="G15" s="445" t="s">
        <v>1197</v>
      </c>
      <c r="H15" s="446"/>
    </row>
    <row r="16" spans="2:9" ht="27" customHeight="1">
      <c r="B16" s="433" t="s">
        <v>1158</v>
      </c>
      <c r="C16" s="434"/>
      <c r="D16" s="434"/>
      <c r="E16" s="434"/>
      <c r="F16" s="396" t="s">
        <v>1154</v>
      </c>
      <c r="G16" s="467" t="s">
        <v>1154</v>
      </c>
      <c r="H16" s="468"/>
    </row>
    <row r="17" spans="2:8" ht="19.5" thickBot="1">
      <c r="B17" s="438" t="s">
        <v>1159</v>
      </c>
      <c r="C17" s="439"/>
      <c r="D17" s="439"/>
      <c r="E17" s="439"/>
      <c r="F17" s="397" t="s">
        <v>1154</v>
      </c>
      <c r="G17" s="469" t="s">
        <v>1154</v>
      </c>
      <c r="H17" s="470"/>
    </row>
  </sheetData>
  <mergeCells count="10">
    <mergeCell ref="B16:E16"/>
    <mergeCell ref="G16:H16"/>
    <mergeCell ref="B17:E17"/>
    <mergeCell ref="G17:H17"/>
    <mergeCell ref="G1:H1"/>
    <mergeCell ref="G2:H2"/>
    <mergeCell ref="B5:H5"/>
    <mergeCell ref="B14:H14"/>
    <mergeCell ref="B15:E15"/>
    <mergeCell ref="G15:H15"/>
  </mergeCells>
  <pageMargins left="0.7" right="0.7" top="0.75" bottom="0.75" header="0.3" footer="0.3"/>
  <pageSetup paperSize="9" scale="58" orientation="portrait" verticalDpi="0" r:id="rId1"/>
</worksheet>
</file>

<file path=xl/worksheets/sheet18.xml><?xml version="1.0" encoding="utf-8"?>
<worksheet xmlns="http://schemas.openxmlformats.org/spreadsheetml/2006/main" xmlns:r="http://schemas.openxmlformats.org/officeDocument/2006/relationships">
  <dimension ref="B2:E12"/>
  <sheetViews>
    <sheetView view="pageBreakPreview" zoomScale="60" workbookViewId="0">
      <selection activeCell="B6" sqref="B6:C7"/>
    </sheetView>
  </sheetViews>
  <sheetFormatPr defaultRowHeight="12.75"/>
  <cols>
    <col min="2" max="2" width="76.7109375" customWidth="1"/>
    <col min="3" max="3" width="46.42578125" customWidth="1"/>
  </cols>
  <sheetData>
    <row r="2" spans="2:5" ht="18" customHeight="1">
      <c r="B2" s="286"/>
      <c r="C2" s="393" t="s">
        <v>1198</v>
      </c>
    </row>
    <row r="3" spans="2:5" ht="53.25" customHeight="1">
      <c r="B3" s="286"/>
      <c r="C3" s="463" t="s">
        <v>1219</v>
      </c>
    </row>
    <row r="4" spans="2:5">
      <c r="B4" s="286"/>
      <c r="C4" s="428"/>
    </row>
    <row r="5" spans="2:5" ht="143.25" customHeight="1">
      <c r="B5" s="394"/>
      <c r="C5" s="428"/>
      <c r="D5" s="394"/>
      <c r="E5" s="394"/>
    </row>
    <row r="6" spans="2:5" ht="48" customHeight="1">
      <c r="B6" s="459" t="s">
        <v>1199</v>
      </c>
      <c r="C6" s="460"/>
    </row>
    <row r="7" spans="2:5" ht="84.75" customHeight="1">
      <c r="B7" s="460"/>
      <c r="C7" s="460"/>
    </row>
    <row r="8" spans="2:5">
      <c r="B8" s="286"/>
      <c r="C8" s="286"/>
    </row>
    <row r="9" spans="2:5" ht="40.5" customHeight="1">
      <c r="B9" s="461" t="s">
        <v>1200</v>
      </c>
      <c r="C9" s="462"/>
    </row>
    <row r="10" spans="2:5" ht="173.25" customHeight="1">
      <c r="B10" s="462"/>
      <c r="C10" s="462"/>
    </row>
    <row r="11" spans="2:5" ht="148.5" customHeight="1">
      <c r="B11" s="462"/>
      <c r="C11" s="462"/>
    </row>
    <row r="12" spans="2:5" ht="409.6" customHeight="1">
      <c r="B12" s="462"/>
      <c r="C12" s="462"/>
    </row>
  </sheetData>
  <mergeCells count="3">
    <mergeCell ref="B6:C7"/>
    <mergeCell ref="B9:C12"/>
    <mergeCell ref="C3:C5"/>
  </mergeCells>
  <pageMargins left="0.7" right="0.7" top="0.75" bottom="0.75" header="0.3" footer="0.3"/>
  <pageSetup paperSize="9" scale="67" orientation="portrait" verticalDpi="0" r:id="rId1"/>
</worksheet>
</file>

<file path=xl/worksheets/sheet19.xml><?xml version="1.0" encoding="utf-8"?>
<worksheet xmlns="http://schemas.openxmlformats.org/spreadsheetml/2006/main" xmlns:r="http://schemas.openxmlformats.org/officeDocument/2006/relationships">
  <dimension ref="A1:E28"/>
  <sheetViews>
    <sheetView view="pageBreakPreview" topLeftCell="A4" zoomScale="60" workbookViewId="0">
      <selection activeCell="AB6" sqref="AB6"/>
    </sheetView>
  </sheetViews>
  <sheetFormatPr defaultRowHeight="12.75"/>
  <cols>
    <col min="1" max="1" width="5.28515625" style="286" customWidth="1"/>
    <col min="2" max="2" width="32.7109375" style="286" customWidth="1"/>
    <col min="3" max="3" width="18.140625" style="286" customWidth="1"/>
    <col min="4" max="4" width="17.28515625" style="286" customWidth="1"/>
    <col min="5" max="5" width="18" style="286" customWidth="1"/>
    <col min="6" max="16384" width="9.140625" style="286"/>
  </cols>
  <sheetData>
    <row r="1" spans="1:5" ht="125.25" customHeight="1">
      <c r="B1" s="287"/>
      <c r="C1" s="456" t="s">
        <v>1220</v>
      </c>
      <c r="D1" s="456"/>
      <c r="E1" s="456"/>
    </row>
    <row r="2" spans="1:5" ht="17.25" customHeight="1">
      <c r="A2" s="457"/>
      <c r="B2" s="457"/>
      <c r="C2" s="457"/>
    </row>
    <row r="3" spans="1:5" ht="20.25" customHeight="1">
      <c r="C3" s="288"/>
    </row>
    <row r="4" spans="1:5" ht="92.25" customHeight="1">
      <c r="A4" s="458" t="s">
        <v>1085</v>
      </c>
      <c r="B4" s="458"/>
      <c r="C4" s="458"/>
      <c r="D4" s="458"/>
      <c r="E4" s="458"/>
    </row>
    <row r="5" spans="1:5" ht="19.5" thickBot="1">
      <c r="A5" s="289"/>
      <c r="B5" s="290"/>
      <c r="C5" s="291"/>
      <c r="D5" s="292"/>
    </row>
    <row r="6" spans="1:5" s="297" customFormat="1" ht="42.75" customHeight="1">
      <c r="A6" s="293" t="s">
        <v>1086</v>
      </c>
      <c r="B6" s="294" t="s">
        <v>1087</v>
      </c>
      <c r="C6" s="295" t="s">
        <v>1088</v>
      </c>
      <c r="D6" s="295" t="s">
        <v>1089</v>
      </c>
      <c r="E6" s="296" t="s">
        <v>1090</v>
      </c>
    </row>
    <row r="7" spans="1:5" s="297" customFormat="1" ht="15.75">
      <c r="A7" s="298">
        <v>1</v>
      </c>
      <c r="B7" s="299" t="s">
        <v>1091</v>
      </c>
      <c r="C7" s="300">
        <v>0</v>
      </c>
      <c r="D7" s="300">
        <v>0</v>
      </c>
      <c r="E7" s="301">
        <v>0</v>
      </c>
    </row>
    <row r="8" spans="1:5" s="297" customFormat="1" ht="15.75">
      <c r="A8" s="298">
        <v>2</v>
      </c>
      <c r="B8" s="299" t="s">
        <v>1092</v>
      </c>
      <c r="C8" s="300">
        <v>0</v>
      </c>
      <c r="D8" s="300">
        <v>0</v>
      </c>
      <c r="E8" s="301">
        <v>0</v>
      </c>
    </row>
    <row r="9" spans="1:5" s="297" customFormat="1" ht="15.75">
      <c r="A9" s="298">
        <v>3</v>
      </c>
      <c r="B9" s="299" t="s">
        <v>1093</v>
      </c>
      <c r="C9" s="300">
        <v>0</v>
      </c>
      <c r="D9" s="300">
        <v>0</v>
      </c>
      <c r="E9" s="301">
        <v>0</v>
      </c>
    </row>
    <row r="10" spans="1:5" s="297" customFormat="1" ht="15.75">
      <c r="A10" s="298">
        <v>4</v>
      </c>
      <c r="B10" s="299" t="s">
        <v>1094</v>
      </c>
      <c r="C10" s="300">
        <v>0</v>
      </c>
      <c r="D10" s="300">
        <v>0</v>
      </c>
      <c r="E10" s="301">
        <v>0</v>
      </c>
    </row>
    <row r="11" spans="1:5" s="297" customFormat="1" ht="15.75">
      <c r="A11" s="298">
        <v>5</v>
      </c>
      <c r="B11" s="299" t="s">
        <v>1095</v>
      </c>
      <c r="C11" s="300">
        <v>0</v>
      </c>
      <c r="D11" s="300">
        <v>0</v>
      </c>
      <c r="E11" s="301">
        <v>0</v>
      </c>
    </row>
    <row r="12" spans="1:5" s="297" customFormat="1" ht="15.75">
      <c r="A12" s="298">
        <v>6</v>
      </c>
      <c r="B12" s="299" t="s">
        <v>1096</v>
      </c>
      <c r="C12" s="300">
        <v>0</v>
      </c>
      <c r="D12" s="300">
        <v>0</v>
      </c>
      <c r="E12" s="301">
        <v>0</v>
      </c>
    </row>
    <row r="13" spans="1:5" s="297" customFormat="1" ht="15.75">
      <c r="A13" s="298">
        <v>7</v>
      </c>
      <c r="B13" s="299" t="s">
        <v>1097</v>
      </c>
      <c r="C13" s="300">
        <v>0</v>
      </c>
      <c r="D13" s="300">
        <v>0</v>
      </c>
      <c r="E13" s="301">
        <v>0</v>
      </c>
    </row>
    <row r="14" spans="1:5" s="297" customFormat="1" ht="15.75">
      <c r="A14" s="298">
        <v>8</v>
      </c>
      <c r="B14" s="299" t="s">
        <v>1098</v>
      </c>
      <c r="C14" s="300">
        <v>0</v>
      </c>
      <c r="D14" s="300">
        <v>0</v>
      </c>
      <c r="E14" s="301">
        <v>0</v>
      </c>
    </row>
    <row r="15" spans="1:5" s="297" customFormat="1" ht="15.75">
      <c r="A15" s="298">
        <v>9</v>
      </c>
      <c r="B15" s="299" t="s">
        <v>1099</v>
      </c>
      <c r="C15" s="300">
        <v>0</v>
      </c>
      <c r="D15" s="300">
        <v>0</v>
      </c>
      <c r="E15" s="301">
        <v>0</v>
      </c>
    </row>
    <row r="16" spans="1:5" s="297" customFormat="1" ht="15.75">
      <c r="A16" s="298">
        <v>10</v>
      </c>
      <c r="B16" s="299" t="s">
        <v>1100</v>
      </c>
      <c r="C16" s="300">
        <v>0</v>
      </c>
      <c r="D16" s="300">
        <v>0</v>
      </c>
      <c r="E16" s="301">
        <v>0</v>
      </c>
    </row>
    <row r="17" spans="1:5" s="297" customFormat="1" ht="15.75">
      <c r="A17" s="298">
        <v>11</v>
      </c>
      <c r="B17" s="299" t="s">
        <v>1101</v>
      </c>
      <c r="C17" s="300">
        <v>0</v>
      </c>
      <c r="D17" s="300">
        <v>0</v>
      </c>
      <c r="E17" s="301">
        <v>0</v>
      </c>
    </row>
    <row r="18" spans="1:5" s="297" customFormat="1" ht="15.75">
      <c r="A18" s="298">
        <v>12</v>
      </c>
      <c r="B18" s="299" t="s">
        <v>1102</v>
      </c>
      <c r="C18" s="300">
        <v>0</v>
      </c>
      <c r="D18" s="300">
        <v>0</v>
      </c>
      <c r="E18" s="301">
        <v>0</v>
      </c>
    </row>
    <row r="19" spans="1:5" s="297" customFormat="1" ht="15.75">
      <c r="A19" s="298">
        <v>13</v>
      </c>
      <c r="B19" s="299" t="s">
        <v>1103</v>
      </c>
      <c r="C19" s="300">
        <v>0</v>
      </c>
      <c r="D19" s="300">
        <v>0</v>
      </c>
      <c r="E19" s="301">
        <v>0</v>
      </c>
    </row>
    <row r="20" spans="1:5" s="297" customFormat="1" ht="15.75">
      <c r="A20" s="298">
        <v>14</v>
      </c>
      <c r="B20" s="299" t="s">
        <v>1104</v>
      </c>
      <c r="C20" s="300">
        <v>0</v>
      </c>
      <c r="D20" s="300">
        <v>0</v>
      </c>
      <c r="E20" s="301">
        <v>0</v>
      </c>
    </row>
    <row r="21" spans="1:5" s="297" customFormat="1" ht="15.75">
      <c r="A21" s="298">
        <v>15</v>
      </c>
      <c r="B21" s="299" t="s">
        <v>1105</v>
      </c>
      <c r="C21" s="300">
        <v>0</v>
      </c>
      <c r="D21" s="300">
        <v>0</v>
      </c>
      <c r="E21" s="301">
        <v>0</v>
      </c>
    </row>
    <row r="22" spans="1:5" s="297" customFormat="1" ht="15.75">
      <c r="A22" s="298">
        <v>16</v>
      </c>
      <c r="B22" s="299" t="s">
        <v>1106</v>
      </c>
      <c r="C22" s="300">
        <v>0</v>
      </c>
      <c r="D22" s="300">
        <v>0</v>
      </c>
      <c r="E22" s="301">
        <v>0</v>
      </c>
    </row>
    <row r="23" spans="1:5" s="297" customFormat="1" ht="15.75">
      <c r="A23" s="298">
        <v>17</v>
      </c>
      <c r="B23" s="299" t="s">
        <v>1107</v>
      </c>
      <c r="C23" s="300">
        <v>0</v>
      </c>
      <c r="D23" s="300">
        <v>0</v>
      </c>
      <c r="E23" s="301">
        <v>0</v>
      </c>
    </row>
    <row r="24" spans="1:5" s="297" customFormat="1" ht="19.5" thickBot="1">
      <c r="A24" s="302"/>
      <c r="B24" s="303" t="s">
        <v>1108</v>
      </c>
      <c r="C24" s="304">
        <f>SUM(C7:C23)</f>
        <v>0</v>
      </c>
      <c r="D24" s="304">
        <f>SUM(D7:D23)</f>
        <v>0</v>
      </c>
      <c r="E24" s="305">
        <f>SUM(E7:E23)</f>
        <v>0</v>
      </c>
    </row>
    <row r="25" spans="1:5" s="297" customFormat="1" ht="15.75">
      <c r="A25" s="306"/>
      <c r="B25" s="307"/>
      <c r="C25" s="307"/>
    </row>
    <row r="26" spans="1:5" s="297" customFormat="1" ht="15">
      <c r="A26" s="308"/>
      <c r="B26" s="286"/>
      <c r="C26" s="286"/>
    </row>
    <row r="27" spans="1:5">
      <c r="A27" s="308"/>
    </row>
    <row r="28" spans="1:5">
      <c r="A28" s="308"/>
    </row>
  </sheetData>
  <mergeCells count="3">
    <mergeCell ref="C1:E1"/>
    <mergeCell ref="A2:C2"/>
    <mergeCell ref="A4:E4"/>
  </mergeCells>
  <pageMargins left="0.7" right="0.7" top="0.75" bottom="0.75" header="0.3" footer="0.3"/>
  <pageSetup paperSize="9" scale="97" orientation="portrait" verticalDpi="0" r:id="rId1"/>
</worksheet>
</file>

<file path=xl/worksheets/sheet2.xml><?xml version="1.0" encoding="utf-8"?>
<worksheet xmlns="http://schemas.openxmlformats.org/spreadsheetml/2006/main" xmlns:r="http://schemas.openxmlformats.org/officeDocument/2006/relationships">
  <sheetPr codeName="Лист1"/>
  <dimension ref="A1:I169"/>
  <sheetViews>
    <sheetView view="pageBreakPreview" zoomScale="75" zoomScaleSheetLayoutView="75" workbookViewId="0">
      <selection activeCell="C1" sqref="C1:E1"/>
    </sheetView>
  </sheetViews>
  <sheetFormatPr defaultColWidth="8.7109375" defaultRowHeight="20.25"/>
  <cols>
    <col min="1" max="1" width="25.85546875" style="3" customWidth="1"/>
    <col min="2" max="2" width="85.140625" style="4" customWidth="1"/>
    <col min="3" max="3" width="21.28515625" style="5" customWidth="1"/>
    <col min="4" max="4" width="22" style="6" customWidth="1"/>
    <col min="5" max="5" width="21.7109375" style="6" customWidth="1"/>
    <col min="6" max="6" width="15.42578125" style="1" customWidth="1"/>
    <col min="7" max="7" width="18.7109375" style="1" customWidth="1"/>
    <col min="8" max="8" width="17.85546875" style="1" customWidth="1"/>
    <col min="9" max="16384" width="8.7109375" style="1"/>
  </cols>
  <sheetData>
    <row r="1" spans="1:6" ht="159.75" customHeight="1">
      <c r="B1" s="7"/>
      <c r="C1" s="416" t="s">
        <v>1204</v>
      </c>
      <c r="D1" s="416"/>
      <c r="E1" s="416"/>
    </row>
    <row r="2" spans="1:6" s="2" customFormat="1" ht="42.75" customHeight="1">
      <c r="A2" s="417" t="s">
        <v>28</v>
      </c>
      <c r="B2" s="417"/>
      <c r="C2" s="417"/>
      <c r="D2" s="417"/>
      <c r="E2" s="417"/>
    </row>
    <row r="3" spans="1:6" s="2" customFormat="1" ht="20.25" customHeight="1">
      <c r="A3" s="8"/>
      <c r="B3" s="9"/>
      <c r="C3" s="10"/>
      <c r="D3" s="11"/>
      <c r="E3" s="11"/>
    </row>
    <row r="4" spans="1:6" s="12" customFormat="1" ht="66" customHeight="1">
      <c r="A4" s="260" t="s">
        <v>0</v>
      </c>
      <c r="B4" s="260" t="s">
        <v>29</v>
      </c>
      <c r="C4" s="169" t="s">
        <v>182</v>
      </c>
      <c r="D4" s="169" t="s">
        <v>183</v>
      </c>
      <c r="E4" s="169" t="s">
        <v>184</v>
      </c>
    </row>
    <row r="5" spans="1:6" s="2" customFormat="1" ht="15.75">
      <c r="A5" s="261" t="s">
        <v>30</v>
      </c>
      <c r="B5" s="142" t="s">
        <v>31</v>
      </c>
      <c r="C5" s="143">
        <f>C6+C11+C17+C32+C45+C57+C77+C29+C51+C61</f>
        <v>372240679.07999998</v>
      </c>
      <c r="D5" s="143">
        <f>D6+D11+D17+D32+D45+D57+D77</f>
        <v>365582605.74000001</v>
      </c>
      <c r="E5" s="143">
        <f>E6+E11+E17+E32+E45+E57+E77</f>
        <v>355850674</v>
      </c>
      <c r="F5" s="13"/>
    </row>
    <row r="6" spans="1:6" s="2" customFormat="1" ht="15.75">
      <c r="A6" s="261" t="s">
        <v>32</v>
      </c>
      <c r="B6" s="142" t="s">
        <v>33</v>
      </c>
      <c r="C6" s="143">
        <f>C7</f>
        <v>258691447.77000001</v>
      </c>
      <c r="D6" s="143">
        <f>D7</f>
        <v>272260335.74000001</v>
      </c>
      <c r="E6" s="143">
        <f>E7</f>
        <v>266246173</v>
      </c>
    </row>
    <row r="7" spans="1:6" s="2" customFormat="1" ht="15.75">
      <c r="A7" s="261" t="s">
        <v>34</v>
      </c>
      <c r="B7" s="142" t="s">
        <v>35</v>
      </c>
      <c r="C7" s="143">
        <f>C8+C9+C10</f>
        <v>258691447.77000001</v>
      </c>
      <c r="D7" s="143">
        <f>D8+D9+D10</f>
        <v>272260335.74000001</v>
      </c>
      <c r="E7" s="143">
        <f>E8+E9+E10</f>
        <v>266246173</v>
      </c>
    </row>
    <row r="8" spans="1:6" s="2" customFormat="1" ht="69" customHeight="1">
      <c r="A8" s="262" t="s">
        <v>36</v>
      </c>
      <c r="B8" s="144" t="s">
        <v>37</v>
      </c>
      <c r="C8" s="145">
        <v>255058403.77000001</v>
      </c>
      <c r="D8" s="145">
        <f>252918365+14936600+382927+59+3+0.74</f>
        <v>268237954.74000001</v>
      </c>
      <c r="E8" s="145">
        <v>262093217</v>
      </c>
    </row>
    <row r="9" spans="1:6" s="2" customFormat="1" ht="99" customHeight="1">
      <c r="A9" s="262" t="s">
        <v>38</v>
      </c>
      <c r="B9" s="144" t="s">
        <v>39</v>
      </c>
      <c r="C9" s="145">
        <v>2350752</v>
      </c>
      <c r="D9" s="145">
        <v>3258934</v>
      </c>
      <c r="E9" s="145">
        <v>3408814</v>
      </c>
    </row>
    <row r="10" spans="1:6" s="2" customFormat="1" ht="36.75" customHeight="1">
      <c r="A10" s="262" t="s">
        <v>40</v>
      </c>
      <c r="B10" s="144" t="s">
        <v>41</v>
      </c>
      <c r="C10" s="145">
        <v>1282292</v>
      </c>
      <c r="D10" s="145">
        <v>763447</v>
      </c>
      <c r="E10" s="145">
        <v>744142</v>
      </c>
    </row>
    <row r="11" spans="1:6" s="2" customFormat="1" ht="33" customHeight="1">
      <c r="A11" s="263" t="s">
        <v>42</v>
      </c>
      <c r="B11" s="146" t="s">
        <v>43</v>
      </c>
      <c r="C11" s="147">
        <f>C12</f>
        <v>20896835</v>
      </c>
      <c r="D11" s="147">
        <f>D12</f>
        <v>21220826</v>
      </c>
      <c r="E11" s="147">
        <f>E12</f>
        <v>21220826</v>
      </c>
    </row>
    <row r="12" spans="1:6" s="2" customFormat="1" ht="43.5" customHeight="1">
      <c r="A12" s="262" t="s">
        <v>44</v>
      </c>
      <c r="B12" s="144" t="s">
        <v>45</v>
      </c>
      <c r="C12" s="148">
        <f>C13+C14+C15+C16</f>
        <v>20896835</v>
      </c>
      <c r="D12" s="148">
        <f>D13+D14+D15+D16</f>
        <v>21220826</v>
      </c>
      <c r="E12" s="148">
        <f>E13+E14+E15+E16</f>
        <v>21220826</v>
      </c>
    </row>
    <row r="13" spans="1:6" s="2" customFormat="1" ht="99.75" customHeight="1">
      <c r="A13" s="262" t="s">
        <v>46</v>
      </c>
      <c r="B13" s="144" t="s">
        <v>47</v>
      </c>
      <c r="C13" s="128">
        <v>9544735</v>
      </c>
      <c r="D13" s="145">
        <v>7674685</v>
      </c>
      <c r="E13" s="145">
        <v>7674685</v>
      </c>
    </row>
    <row r="14" spans="1:6" s="2" customFormat="1" ht="125.25" customHeight="1">
      <c r="A14" s="262" t="s">
        <v>48</v>
      </c>
      <c r="B14" s="144" t="s">
        <v>49</v>
      </c>
      <c r="C14" s="128">
        <v>51588</v>
      </c>
      <c r="D14" s="145">
        <v>49130</v>
      </c>
      <c r="E14" s="145">
        <v>49130</v>
      </c>
    </row>
    <row r="15" spans="1:6" s="2" customFormat="1" ht="110.25" customHeight="1">
      <c r="A15" s="262" t="s">
        <v>50</v>
      </c>
      <c r="B15" s="144" t="s">
        <v>51</v>
      </c>
      <c r="C15" s="128">
        <v>12785224</v>
      </c>
      <c r="D15" s="145">
        <v>14886789</v>
      </c>
      <c r="E15" s="145">
        <v>14886789</v>
      </c>
    </row>
    <row r="16" spans="1:6" s="2" customFormat="1" ht="111" customHeight="1">
      <c r="A16" s="262" t="s">
        <v>52</v>
      </c>
      <c r="B16" s="144" t="s">
        <v>53</v>
      </c>
      <c r="C16" s="128">
        <v>-1484712</v>
      </c>
      <c r="D16" s="145">
        <v>-1389778</v>
      </c>
      <c r="E16" s="145">
        <v>-1389778</v>
      </c>
    </row>
    <row r="17" spans="1:5" s="2" customFormat="1" ht="15.75">
      <c r="A17" s="263" t="s">
        <v>54</v>
      </c>
      <c r="B17" s="146" t="s">
        <v>55</v>
      </c>
      <c r="C17" s="147">
        <f>C23+C25+C18+C27</f>
        <v>9022874.6099999994</v>
      </c>
      <c r="D17" s="147">
        <f>D23+D25+D18+D27</f>
        <v>3908916</v>
      </c>
      <c r="E17" s="147">
        <f>E23+E25+E18+E27</f>
        <v>2891147</v>
      </c>
    </row>
    <row r="18" spans="1:5" s="2" customFormat="1" ht="15.75">
      <c r="A18" s="262" t="s">
        <v>56</v>
      </c>
      <c r="B18" s="144" t="s">
        <v>57</v>
      </c>
      <c r="C18" s="148">
        <f>C19+C21</f>
        <v>1434440</v>
      </c>
      <c r="D18" s="148">
        <f>D19+D21</f>
        <v>1487514</v>
      </c>
      <c r="E18" s="148">
        <f>E19+E21</f>
        <v>1544040</v>
      </c>
    </row>
    <row r="19" spans="1:5" s="2" customFormat="1" ht="31.5">
      <c r="A19" s="149" t="s">
        <v>58</v>
      </c>
      <c r="B19" s="149" t="s">
        <v>59</v>
      </c>
      <c r="C19" s="150">
        <f>C20</f>
        <v>1050871</v>
      </c>
      <c r="D19" s="150">
        <f>D20</f>
        <v>1089753</v>
      </c>
      <c r="E19" s="150">
        <f>E20</f>
        <v>1131164</v>
      </c>
    </row>
    <row r="20" spans="1:5" s="2" customFormat="1" ht="33.75" customHeight="1">
      <c r="A20" s="149" t="s">
        <v>60</v>
      </c>
      <c r="B20" s="149" t="s">
        <v>59</v>
      </c>
      <c r="C20" s="145">
        <v>1050871</v>
      </c>
      <c r="D20" s="145">
        <v>1089753</v>
      </c>
      <c r="E20" s="150">
        <v>1131164</v>
      </c>
    </row>
    <row r="21" spans="1:5" s="2" customFormat="1" ht="31.5">
      <c r="A21" s="149" t="s">
        <v>61</v>
      </c>
      <c r="B21" s="149" t="s">
        <v>62</v>
      </c>
      <c r="C21" s="150">
        <f>C22</f>
        <v>383569</v>
      </c>
      <c r="D21" s="150">
        <f>D22</f>
        <v>397761</v>
      </c>
      <c r="E21" s="150">
        <f>E22</f>
        <v>412876</v>
      </c>
    </row>
    <row r="22" spans="1:5" s="2" customFormat="1" ht="57.75" customHeight="1">
      <c r="A22" s="149" t="s">
        <v>63</v>
      </c>
      <c r="B22" s="149" t="s">
        <v>64</v>
      </c>
      <c r="C22" s="145">
        <v>383569</v>
      </c>
      <c r="D22" s="145">
        <v>397761</v>
      </c>
      <c r="E22" s="150">
        <v>412876</v>
      </c>
    </row>
    <row r="23" spans="1:5" s="2" customFormat="1" ht="15.75">
      <c r="A23" s="262" t="s">
        <v>65</v>
      </c>
      <c r="B23" s="144" t="s">
        <v>66</v>
      </c>
      <c r="C23" s="148">
        <f>C24</f>
        <v>4441369</v>
      </c>
      <c r="D23" s="148">
        <f>D24</f>
        <v>1110342</v>
      </c>
      <c r="E23" s="148">
        <f>E24</f>
        <v>0</v>
      </c>
    </row>
    <row r="24" spans="1:5" s="2" customFormat="1" ht="15.75">
      <c r="A24" s="262" t="s">
        <v>67</v>
      </c>
      <c r="B24" s="144" t="s">
        <v>66</v>
      </c>
      <c r="C24" s="145">
        <v>4441369</v>
      </c>
      <c r="D24" s="145">
        <v>1110342</v>
      </c>
      <c r="E24" s="145">
        <v>0</v>
      </c>
    </row>
    <row r="25" spans="1:5" s="2" customFormat="1" ht="15.75">
      <c r="A25" s="262" t="s">
        <v>68</v>
      </c>
      <c r="B25" s="151" t="s">
        <v>69</v>
      </c>
      <c r="C25" s="148">
        <f>C26</f>
        <v>2837333.61</v>
      </c>
      <c r="D25" s="148">
        <f>D26</f>
        <v>1001328</v>
      </c>
      <c r="E25" s="148">
        <f>E26</f>
        <v>1037375</v>
      </c>
    </row>
    <row r="26" spans="1:5" s="2" customFormat="1" ht="15.75">
      <c r="A26" s="262" t="s">
        <v>70</v>
      </c>
      <c r="B26" s="151" t="s">
        <v>69</v>
      </c>
      <c r="C26" s="145">
        <v>2837333.61</v>
      </c>
      <c r="D26" s="145">
        <v>1001328</v>
      </c>
      <c r="E26" s="145">
        <v>1037375</v>
      </c>
    </row>
    <row r="27" spans="1:5" s="2" customFormat="1" ht="15.75">
      <c r="A27" s="262" t="s">
        <v>71</v>
      </c>
      <c r="B27" s="151" t="s">
        <v>72</v>
      </c>
      <c r="C27" s="148">
        <f>C28</f>
        <v>309732</v>
      </c>
      <c r="D27" s="148">
        <f>D28</f>
        <v>309732</v>
      </c>
      <c r="E27" s="148">
        <f>E28</f>
        <v>309732</v>
      </c>
    </row>
    <row r="28" spans="1:5" s="2" customFormat="1" ht="31.5">
      <c r="A28" s="262" t="s">
        <v>73</v>
      </c>
      <c r="B28" s="151" t="s">
        <v>74</v>
      </c>
      <c r="C28" s="148">
        <v>309732</v>
      </c>
      <c r="D28" s="148">
        <v>309732</v>
      </c>
      <c r="E28" s="148">
        <v>309732</v>
      </c>
    </row>
    <row r="29" spans="1:5" s="2" customFormat="1" ht="15.75">
      <c r="A29" s="263" t="s">
        <v>900</v>
      </c>
      <c r="B29" s="255" t="s">
        <v>901</v>
      </c>
      <c r="C29" s="147">
        <f>C30</f>
        <v>5000</v>
      </c>
      <c r="D29" s="148"/>
      <c r="E29" s="148"/>
    </row>
    <row r="30" spans="1:5" s="2" customFormat="1" ht="31.5">
      <c r="A30" s="264" t="s">
        <v>902</v>
      </c>
      <c r="B30" s="151" t="s">
        <v>903</v>
      </c>
      <c r="C30" s="148">
        <f>C31</f>
        <v>5000</v>
      </c>
      <c r="D30" s="148"/>
      <c r="E30" s="148"/>
    </row>
    <row r="31" spans="1:5" s="2" customFormat="1" ht="31.5">
      <c r="A31" s="264" t="s">
        <v>882</v>
      </c>
      <c r="B31" s="151" t="s">
        <v>883</v>
      </c>
      <c r="C31" s="148">
        <v>5000</v>
      </c>
      <c r="D31" s="148"/>
      <c r="E31" s="148"/>
    </row>
    <row r="32" spans="1:5" s="2" customFormat="1" ht="31.5">
      <c r="A32" s="263" t="s">
        <v>75</v>
      </c>
      <c r="B32" s="146" t="s">
        <v>76</v>
      </c>
      <c r="C32" s="147">
        <f>C33+C35+C42</f>
        <v>42784062.399999999</v>
      </c>
      <c r="D32" s="147">
        <f>D33+D35+D42</f>
        <v>36333369</v>
      </c>
      <c r="E32" s="147">
        <f>E33+E35+E42</f>
        <v>36333369</v>
      </c>
    </row>
    <row r="33" spans="1:5" s="2" customFormat="1" ht="15.75">
      <c r="A33" s="262" t="s">
        <v>77</v>
      </c>
      <c r="B33" s="144" t="s">
        <v>78</v>
      </c>
      <c r="C33" s="148">
        <f>C34</f>
        <v>713.4</v>
      </c>
      <c r="D33" s="148">
        <f>D34</f>
        <v>0</v>
      </c>
      <c r="E33" s="148">
        <f>E34</f>
        <v>0</v>
      </c>
    </row>
    <row r="34" spans="1:5" s="2" customFormat="1" ht="43.5" customHeight="1">
      <c r="A34" s="262" t="s">
        <v>3</v>
      </c>
      <c r="B34" s="144" t="s">
        <v>4</v>
      </c>
      <c r="C34" s="145">
        <v>713.4</v>
      </c>
      <c r="D34" s="145">
        <v>0</v>
      </c>
      <c r="E34" s="145">
        <v>0</v>
      </c>
    </row>
    <row r="35" spans="1:5" s="2" customFormat="1" ht="90" customHeight="1">
      <c r="A35" s="262" t="s">
        <v>79</v>
      </c>
      <c r="B35" s="144" t="s">
        <v>80</v>
      </c>
      <c r="C35" s="148">
        <f>C36+C38+C40</f>
        <v>39610192</v>
      </c>
      <c r="D35" s="148">
        <f>D36+D38+D40</f>
        <v>36013131</v>
      </c>
      <c r="E35" s="148">
        <f>E36+E38+E40</f>
        <v>36013131</v>
      </c>
    </row>
    <row r="36" spans="1:5" s="2" customFormat="1" ht="68.25" customHeight="1">
      <c r="A36" s="262" t="s">
        <v>81</v>
      </c>
      <c r="B36" s="144" t="s">
        <v>82</v>
      </c>
      <c r="C36" s="148">
        <f>C37</f>
        <v>34382514.840000004</v>
      </c>
      <c r="D36" s="148">
        <f>D37</f>
        <v>35413002</v>
      </c>
      <c r="E36" s="148">
        <f>E37</f>
        <v>35413002</v>
      </c>
    </row>
    <row r="37" spans="1:5" s="2" customFormat="1" ht="87.75" customHeight="1">
      <c r="A37" s="262" t="s">
        <v>5</v>
      </c>
      <c r="B37" s="152" t="s">
        <v>6</v>
      </c>
      <c r="C37" s="145">
        <v>34382514.840000004</v>
      </c>
      <c r="D37" s="145">
        <v>35413002</v>
      </c>
      <c r="E37" s="145">
        <v>35413002</v>
      </c>
    </row>
    <row r="38" spans="1:5" s="2" customFormat="1" ht="67.5" customHeight="1">
      <c r="A38" s="262" t="s">
        <v>83</v>
      </c>
      <c r="B38" s="152" t="s">
        <v>84</v>
      </c>
      <c r="C38" s="129">
        <f>C39</f>
        <v>217458</v>
      </c>
      <c r="D38" s="129">
        <f>D39</f>
        <v>217458</v>
      </c>
      <c r="E38" s="129">
        <f>E39</f>
        <v>217458</v>
      </c>
    </row>
    <row r="39" spans="1:5" s="2" customFormat="1" ht="67.5" customHeight="1">
      <c r="A39" s="262" t="s">
        <v>7</v>
      </c>
      <c r="B39" s="151" t="s">
        <v>8</v>
      </c>
      <c r="C39" s="145">
        <v>217458</v>
      </c>
      <c r="D39" s="145">
        <v>217458</v>
      </c>
      <c r="E39" s="145">
        <v>217458</v>
      </c>
    </row>
    <row r="40" spans="1:5" s="2" customFormat="1" ht="72" customHeight="1">
      <c r="A40" s="262" t="s">
        <v>85</v>
      </c>
      <c r="B40" s="144" t="s">
        <v>86</v>
      </c>
      <c r="C40" s="148">
        <f>C41</f>
        <v>5010219.16</v>
      </c>
      <c r="D40" s="148">
        <f>D41</f>
        <v>382671</v>
      </c>
      <c r="E40" s="148">
        <f>E41</f>
        <v>382671</v>
      </c>
    </row>
    <row r="41" spans="1:5" s="2" customFormat="1" ht="78" customHeight="1">
      <c r="A41" s="262" t="s">
        <v>9</v>
      </c>
      <c r="B41" s="144" t="s">
        <v>10</v>
      </c>
      <c r="C41" s="145">
        <v>5010219.16</v>
      </c>
      <c r="D41" s="145">
        <v>382671</v>
      </c>
      <c r="E41" s="145">
        <v>382671</v>
      </c>
    </row>
    <row r="42" spans="1:5" s="2" customFormat="1" ht="74.25" customHeight="1">
      <c r="A42" s="262" t="s">
        <v>87</v>
      </c>
      <c r="B42" s="144" t="s">
        <v>88</v>
      </c>
      <c r="C42" s="148">
        <f t="shared" ref="C42:E43" si="0">C43</f>
        <v>3173157</v>
      </c>
      <c r="D42" s="148">
        <f t="shared" si="0"/>
        <v>320238</v>
      </c>
      <c r="E42" s="148">
        <f t="shared" si="0"/>
        <v>320238</v>
      </c>
    </row>
    <row r="43" spans="1:5" s="2" customFormat="1" ht="66" customHeight="1">
      <c r="A43" s="262" t="s">
        <v>89</v>
      </c>
      <c r="B43" s="144" t="s">
        <v>90</v>
      </c>
      <c r="C43" s="148">
        <f>C44</f>
        <v>3173157</v>
      </c>
      <c r="D43" s="148">
        <f t="shared" si="0"/>
        <v>320238</v>
      </c>
      <c r="E43" s="148">
        <f t="shared" si="0"/>
        <v>320238</v>
      </c>
    </row>
    <row r="44" spans="1:5" s="2" customFormat="1" ht="67.5" customHeight="1">
      <c r="A44" s="262" t="s">
        <v>11</v>
      </c>
      <c r="B44" s="144" t="s">
        <v>12</v>
      </c>
      <c r="C44" s="148">
        <v>3173157</v>
      </c>
      <c r="D44" s="148">
        <v>320238</v>
      </c>
      <c r="E44" s="148">
        <v>320238</v>
      </c>
    </row>
    <row r="45" spans="1:5" s="2" customFormat="1" ht="15.75">
      <c r="A45" s="263" t="s">
        <v>91</v>
      </c>
      <c r="B45" s="146" t="s">
        <v>92</v>
      </c>
      <c r="C45" s="147">
        <f>C46</f>
        <v>9606240</v>
      </c>
      <c r="D45" s="147">
        <f>D46</f>
        <v>9606240</v>
      </c>
      <c r="E45" s="147">
        <f>E46</f>
        <v>9606240</v>
      </c>
    </row>
    <row r="46" spans="1:5" s="2" customFormat="1" ht="15.75">
      <c r="A46" s="262" t="s">
        <v>93</v>
      </c>
      <c r="B46" s="144" t="s">
        <v>94</v>
      </c>
      <c r="C46" s="148">
        <f>C47+C48+C49+C50</f>
        <v>9606240</v>
      </c>
      <c r="D46" s="148">
        <f>D47+D48+D49+D50</f>
        <v>9606240</v>
      </c>
      <c r="E46" s="148">
        <f>E47+E48+E49+E50</f>
        <v>9606240</v>
      </c>
    </row>
    <row r="47" spans="1:5" s="2" customFormat="1" ht="31.5">
      <c r="A47" s="262" t="s">
        <v>95</v>
      </c>
      <c r="B47" s="144" t="s">
        <v>96</v>
      </c>
      <c r="C47" s="148">
        <v>237240</v>
      </c>
      <c r="D47" s="148">
        <v>237240</v>
      </c>
      <c r="E47" s="148">
        <v>237240</v>
      </c>
    </row>
    <row r="48" spans="1:5" s="2" customFormat="1" ht="15.75">
      <c r="A48" s="262" t="s">
        <v>97</v>
      </c>
      <c r="B48" s="144" t="s">
        <v>98</v>
      </c>
      <c r="C48" s="148">
        <v>1329000</v>
      </c>
      <c r="D48" s="148">
        <v>1329000</v>
      </c>
      <c r="E48" s="148">
        <v>1329000</v>
      </c>
    </row>
    <row r="49" spans="1:5" s="2" customFormat="1" ht="15.75">
      <c r="A49" s="262" t="s">
        <v>99</v>
      </c>
      <c r="B49" s="144" t="s">
        <v>100</v>
      </c>
      <c r="C49" s="148">
        <v>3780000</v>
      </c>
      <c r="D49" s="148">
        <v>3780000</v>
      </c>
      <c r="E49" s="148">
        <v>3780000</v>
      </c>
    </row>
    <row r="50" spans="1:5" s="2" customFormat="1" ht="15.75">
      <c r="A50" s="262" t="s">
        <v>101</v>
      </c>
      <c r="B50" s="144" t="s">
        <v>102</v>
      </c>
      <c r="C50" s="148">
        <v>4260000</v>
      </c>
      <c r="D50" s="148">
        <v>4260000</v>
      </c>
      <c r="E50" s="148">
        <v>4260000</v>
      </c>
    </row>
    <row r="51" spans="1:5" s="2" customFormat="1" ht="31.5">
      <c r="A51" s="256" t="s">
        <v>904</v>
      </c>
      <c r="B51" s="265" t="s">
        <v>905</v>
      </c>
      <c r="C51" s="147">
        <f>C52</f>
        <v>43345.66</v>
      </c>
      <c r="D51" s="148"/>
      <c r="E51" s="148"/>
    </row>
    <row r="52" spans="1:5" s="2" customFormat="1" ht="15.75">
      <c r="A52" s="264" t="s">
        <v>906</v>
      </c>
      <c r="B52" s="264" t="s">
        <v>907</v>
      </c>
      <c r="C52" s="148">
        <f>C53+C55</f>
        <v>43345.66</v>
      </c>
      <c r="D52" s="148"/>
      <c r="E52" s="148"/>
    </row>
    <row r="53" spans="1:5" s="2" customFormat="1" ht="31.5">
      <c r="A53" s="264" t="s">
        <v>908</v>
      </c>
      <c r="B53" s="257" t="s">
        <v>909</v>
      </c>
      <c r="C53" s="148">
        <f>C54</f>
        <v>40139.660000000003</v>
      </c>
      <c r="D53" s="148"/>
      <c r="E53" s="148"/>
    </row>
    <row r="54" spans="1:5" s="2" customFormat="1" ht="31.5">
      <c r="A54" s="264" t="s">
        <v>884</v>
      </c>
      <c r="B54" s="257" t="s">
        <v>885</v>
      </c>
      <c r="C54" s="148">
        <v>40139.660000000003</v>
      </c>
      <c r="D54" s="148"/>
      <c r="E54" s="148"/>
    </row>
    <row r="55" spans="1:5" s="2" customFormat="1" ht="15.75">
      <c r="A55" s="264" t="s">
        <v>910</v>
      </c>
      <c r="B55" s="264" t="s">
        <v>911</v>
      </c>
      <c r="C55" s="148">
        <f>C56</f>
        <v>3206</v>
      </c>
      <c r="D55" s="148"/>
      <c r="E55" s="148"/>
    </row>
    <row r="56" spans="1:5" s="2" customFormat="1" ht="15.75">
      <c r="A56" s="264" t="s">
        <v>886</v>
      </c>
      <c r="B56" s="257" t="s">
        <v>887</v>
      </c>
      <c r="C56" s="148">
        <v>3206</v>
      </c>
      <c r="D56" s="148"/>
      <c r="E56" s="148"/>
    </row>
    <row r="57" spans="1:5" s="2" customFormat="1" ht="31.5">
      <c r="A57" s="263" t="s">
        <v>103</v>
      </c>
      <c r="B57" s="146" t="s">
        <v>104</v>
      </c>
      <c r="C57" s="147">
        <f t="shared" ref="C57:E59" si="1">C58</f>
        <v>30613000</v>
      </c>
      <c r="D57" s="147">
        <f t="shared" si="1"/>
        <v>19400000</v>
      </c>
      <c r="E57" s="147">
        <f t="shared" si="1"/>
        <v>16700000</v>
      </c>
    </row>
    <row r="58" spans="1:5" s="2" customFormat="1" ht="35.25" customHeight="1">
      <c r="A58" s="262" t="s">
        <v>105</v>
      </c>
      <c r="B58" s="144" t="s">
        <v>106</v>
      </c>
      <c r="C58" s="148">
        <f t="shared" si="1"/>
        <v>30613000</v>
      </c>
      <c r="D58" s="148">
        <f t="shared" si="1"/>
        <v>19400000</v>
      </c>
      <c r="E58" s="148">
        <f t="shared" si="1"/>
        <v>16700000</v>
      </c>
    </row>
    <row r="59" spans="1:5" s="2" customFormat="1" ht="30.75" customHeight="1">
      <c r="A59" s="262" t="s">
        <v>107</v>
      </c>
      <c r="B59" s="144" t="s">
        <v>108</v>
      </c>
      <c r="C59" s="153">
        <f t="shared" si="1"/>
        <v>30613000</v>
      </c>
      <c r="D59" s="153">
        <f t="shared" si="1"/>
        <v>19400000</v>
      </c>
      <c r="E59" s="153">
        <f t="shared" si="1"/>
        <v>16700000</v>
      </c>
    </row>
    <row r="60" spans="1:5" s="2" customFormat="1" ht="56.25" customHeight="1">
      <c r="A60" s="262" t="s">
        <v>13</v>
      </c>
      <c r="B60" s="144" t="s">
        <v>14</v>
      </c>
      <c r="C60" s="148">
        <v>30613000</v>
      </c>
      <c r="D60" s="145">
        <v>19400000</v>
      </c>
      <c r="E60" s="145">
        <v>16700000</v>
      </c>
    </row>
    <row r="61" spans="1:5" s="2" customFormat="1" ht="24" customHeight="1">
      <c r="A61" s="256" t="s">
        <v>912</v>
      </c>
      <c r="B61" s="256" t="s">
        <v>913</v>
      </c>
      <c r="C61" s="147">
        <f>C62+C67+C70</f>
        <v>577873.64</v>
      </c>
      <c r="D61" s="145"/>
      <c r="E61" s="145"/>
    </row>
    <row r="62" spans="1:5" s="2" customFormat="1" ht="31.5" customHeight="1">
      <c r="A62" s="264" t="s">
        <v>914</v>
      </c>
      <c r="B62" s="257" t="s">
        <v>915</v>
      </c>
      <c r="C62" s="148">
        <f>C63+C65</f>
        <v>7600</v>
      </c>
      <c r="D62" s="145"/>
      <c r="E62" s="145"/>
    </row>
    <row r="63" spans="1:5" s="2" customFormat="1" ht="65.25" customHeight="1">
      <c r="A63" s="264" t="s">
        <v>916</v>
      </c>
      <c r="B63" s="257" t="s">
        <v>917</v>
      </c>
      <c r="C63" s="148">
        <f>C64</f>
        <v>6100</v>
      </c>
      <c r="D63" s="145"/>
      <c r="E63" s="145"/>
    </row>
    <row r="64" spans="1:5" s="2" customFormat="1" ht="82.5" customHeight="1">
      <c r="A64" s="264" t="s">
        <v>918</v>
      </c>
      <c r="B64" s="257" t="s">
        <v>919</v>
      </c>
      <c r="C64" s="148">
        <v>6100</v>
      </c>
      <c r="D64" s="145"/>
      <c r="E64" s="145"/>
    </row>
    <row r="65" spans="1:5" s="2" customFormat="1" ht="66" customHeight="1">
      <c r="A65" s="264" t="s">
        <v>920</v>
      </c>
      <c r="B65" s="257" t="s">
        <v>921</v>
      </c>
      <c r="C65" s="148">
        <f>C66</f>
        <v>1500</v>
      </c>
      <c r="D65" s="145"/>
      <c r="E65" s="145"/>
    </row>
    <row r="66" spans="1:5" s="2" customFormat="1" ht="82.5" customHeight="1">
      <c r="A66" s="264" t="s">
        <v>922</v>
      </c>
      <c r="B66" s="257" t="s">
        <v>923</v>
      </c>
      <c r="C66" s="148">
        <v>1500</v>
      </c>
      <c r="D66" s="145"/>
      <c r="E66" s="145"/>
    </row>
    <row r="67" spans="1:5" s="2" customFormat="1" ht="86.25" customHeight="1">
      <c r="A67" s="264" t="s">
        <v>924</v>
      </c>
      <c r="B67" s="257" t="s">
        <v>925</v>
      </c>
      <c r="C67" s="148">
        <f>C68</f>
        <v>95970.74</v>
      </c>
      <c r="D67" s="145"/>
      <c r="E67" s="145"/>
    </row>
    <row r="68" spans="1:5" s="2" customFormat="1" ht="66.75" customHeight="1">
      <c r="A68" s="264" t="s">
        <v>926</v>
      </c>
      <c r="B68" s="257" t="s">
        <v>927</v>
      </c>
      <c r="C68" s="148">
        <f>C69</f>
        <v>95970.74</v>
      </c>
      <c r="D68" s="145"/>
      <c r="E68" s="145"/>
    </row>
    <row r="69" spans="1:5" s="2" customFormat="1" ht="69.75" customHeight="1">
      <c r="A69" s="264" t="s">
        <v>888</v>
      </c>
      <c r="B69" s="257" t="s">
        <v>889</v>
      </c>
      <c r="C69" s="148">
        <v>95970.74</v>
      </c>
      <c r="D69" s="145"/>
      <c r="E69" s="145"/>
    </row>
    <row r="70" spans="1:5" s="2" customFormat="1" ht="24.75" customHeight="1">
      <c r="A70" s="264" t="s">
        <v>928</v>
      </c>
      <c r="B70" s="257" t="s">
        <v>929</v>
      </c>
      <c r="C70" s="148">
        <f>C71+C74</f>
        <v>474302.9</v>
      </c>
      <c r="D70" s="145"/>
      <c r="E70" s="145"/>
    </row>
    <row r="71" spans="1:5" s="2" customFormat="1" ht="83.25" customHeight="1">
      <c r="A71" s="264" t="s">
        <v>930</v>
      </c>
      <c r="B71" s="257" t="s">
        <v>931</v>
      </c>
      <c r="C71" s="148">
        <f>C72+C73</f>
        <v>117422.68</v>
      </c>
      <c r="D71" s="145"/>
      <c r="E71" s="145"/>
    </row>
    <row r="72" spans="1:5" s="2" customFormat="1" ht="56.25" customHeight="1">
      <c r="A72" s="264" t="s">
        <v>890</v>
      </c>
      <c r="B72" s="257" t="s">
        <v>891</v>
      </c>
      <c r="C72" s="148">
        <v>79600</v>
      </c>
      <c r="D72" s="145"/>
      <c r="E72" s="145"/>
    </row>
    <row r="73" spans="1:5" s="2" customFormat="1" ht="70.5" customHeight="1">
      <c r="A73" s="264" t="s">
        <v>892</v>
      </c>
      <c r="B73" s="257" t="s">
        <v>893</v>
      </c>
      <c r="C73" s="148">
        <v>37822.68</v>
      </c>
      <c r="D73" s="145"/>
      <c r="E73" s="145"/>
    </row>
    <row r="74" spans="1:5" s="2" customFormat="1" ht="63.75" customHeight="1">
      <c r="A74" s="264" t="s">
        <v>932</v>
      </c>
      <c r="B74" s="257" t="s">
        <v>933</v>
      </c>
      <c r="C74" s="148">
        <f>C75+C76</f>
        <v>356880.22000000003</v>
      </c>
      <c r="D74" s="145"/>
      <c r="E74" s="145"/>
    </row>
    <row r="75" spans="1:5" s="2" customFormat="1" ht="49.5" customHeight="1">
      <c r="A75" s="264" t="s">
        <v>895</v>
      </c>
      <c r="B75" s="257" t="s">
        <v>894</v>
      </c>
      <c r="C75" s="148">
        <v>358480.52</v>
      </c>
      <c r="D75" s="145"/>
      <c r="E75" s="145"/>
    </row>
    <row r="76" spans="1:5" s="2" customFormat="1" ht="69.75" customHeight="1">
      <c r="A76" s="264" t="s">
        <v>896</v>
      </c>
      <c r="B76" s="257" t="s">
        <v>897</v>
      </c>
      <c r="C76" s="148">
        <v>-1600.3</v>
      </c>
      <c r="D76" s="145"/>
      <c r="E76" s="145"/>
    </row>
    <row r="77" spans="1:5" s="2" customFormat="1" ht="15.75">
      <c r="A77" s="263" t="s">
        <v>109</v>
      </c>
      <c r="B77" s="146" t="s">
        <v>110</v>
      </c>
      <c r="C77" s="147">
        <f t="shared" ref="C77:E78" si="2">C78</f>
        <v>0</v>
      </c>
      <c r="D77" s="147">
        <f t="shared" si="2"/>
        <v>2852919</v>
      </c>
      <c r="E77" s="147">
        <f t="shared" si="2"/>
        <v>2852919</v>
      </c>
    </row>
    <row r="78" spans="1:5" s="2" customFormat="1" ht="15.75">
      <c r="A78" s="262" t="s">
        <v>111</v>
      </c>
      <c r="B78" s="144" t="s">
        <v>112</v>
      </c>
      <c r="C78" s="148">
        <f t="shared" si="2"/>
        <v>0</v>
      </c>
      <c r="D78" s="148">
        <f t="shared" si="2"/>
        <v>2852919</v>
      </c>
      <c r="E78" s="148">
        <f t="shared" si="2"/>
        <v>2852919</v>
      </c>
    </row>
    <row r="79" spans="1:5" s="2" customFormat="1" ht="15.75">
      <c r="A79" s="262" t="s">
        <v>22</v>
      </c>
      <c r="B79" s="144" t="s">
        <v>15</v>
      </c>
      <c r="C79" s="145">
        <v>0</v>
      </c>
      <c r="D79" s="145">
        <v>2852919</v>
      </c>
      <c r="E79" s="145">
        <v>2852919</v>
      </c>
    </row>
    <row r="80" spans="1:5" s="2" customFormat="1" ht="15.75">
      <c r="A80" s="263" t="s">
        <v>23</v>
      </c>
      <c r="B80" s="146" t="s">
        <v>113</v>
      </c>
      <c r="C80" s="147">
        <f>C81+C162+C165</f>
        <v>813119093.39999998</v>
      </c>
      <c r="D80" s="147">
        <f>D81</f>
        <v>543027328</v>
      </c>
      <c r="E80" s="147">
        <f>E81</f>
        <v>562596579</v>
      </c>
    </row>
    <row r="81" spans="1:9" s="2" customFormat="1" ht="31.5">
      <c r="A81" s="263" t="s">
        <v>114</v>
      </c>
      <c r="B81" s="146" t="s">
        <v>115</v>
      </c>
      <c r="C81" s="147">
        <f>C82+C87+C117+C153</f>
        <v>809745603.01999998</v>
      </c>
      <c r="D81" s="147">
        <f>D82+D87+D117+D153</f>
        <v>543027328</v>
      </c>
      <c r="E81" s="147">
        <f>E82+E87+E117+E153</f>
        <v>562596579</v>
      </c>
      <c r="F81" s="13">
        <f>C81-C82</f>
        <v>802864783.01999998</v>
      </c>
      <c r="G81" s="13">
        <f>D81-D82</f>
        <v>542644840</v>
      </c>
      <c r="H81" s="13">
        <f>E81-E82</f>
        <v>560727663</v>
      </c>
      <c r="I81" s="13"/>
    </row>
    <row r="82" spans="1:9" s="2" customFormat="1" ht="15.75">
      <c r="A82" s="266" t="s">
        <v>116</v>
      </c>
      <c r="B82" s="135" t="s">
        <v>117</v>
      </c>
      <c r="C82" s="154">
        <f>C83+C85</f>
        <v>6880820</v>
      </c>
      <c r="D82" s="154">
        <f t="shared" ref="C82:E83" si="3">D83</f>
        <v>382488</v>
      </c>
      <c r="E82" s="154">
        <f t="shared" si="3"/>
        <v>1868916</v>
      </c>
    </row>
    <row r="83" spans="1:9" s="2" customFormat="1" ht="15.75">
      <c r="A83" s="267" t="s">
        <v>118</v>
      </c>
      <c r="B83" s="132" t="s">
        <v>119</v>
      </c>
      <c r="C83" s="129">
        <f t="shared" si="3"/>
        <v>5009712</v>
      </c>
      <c r="D83" s="129">
        <f t="shared" si="3"/>
        <v>382488</v>
      </c>
      <c r="E83" s="129">
        <f t="shared" si="3"/>
        <v>1868916</v>
      </c>
      <c r="H83" s="13"/>
    </row>
    <row r="84" spans="1:9" s="2" customFormat="1" ht="37.5" customHeight="1">
      <c r="A84" s="267" t="s">
        <v>120</v>
      </c>
      <c r="B84" s="132" t="s">
        <v>121</v>
      </c>
      <c r="C84" s="145">
        <v>5009712</v>
      </c>
      <c r="D84" s="145">
        <v>382488</v>
      </c>
      <c r="E84" s="145">
        <v>1868916</v>
      </c>
    </row>
    <row r="85" spans="1:9" s="2" customFormat="1" ht="47.25">
      <c r="A85" s="267" t="s">
        <v>854</v>
      </c>
      <c r="B85" s="132" t="s">
        <v>855</v>
      </c>
      <c r="C85" s="145">
        <f>C86</f>
        <v>1871108</v>
      </c>
      <c r="D85" s="145">
        <v>0</v>
      </c>
      <c r="E85" s="145">
        <v>0</v>
      </c>
    </row>
    <row r="86" spans="1:9" s="2" customFormat="1" ht="47.25">
      <c r="A86" s="267" t="s">
        <v>853</v>
      </c>
      <c r="B86" s="132" t="s">
        <v>856</v>
      </c>
      <c r="C86" s="248">
        <v>1871108</v>
      </c>
      <c r="D86" s="145">
        <v>0</v>
      </c>
      <c r="E86" s="145">
        <v>0</v>
      </c>
    </row>
    <row r="87" spans="1:9" s="2" customFormat="1" ht="15.75">
      <c r="A87" s="266" t="s">
        <v>122</v>
      </c>
      <c r="B87" s="135" t="s">
        <v>123</v>
      </c>
      <c r="C87" s="155">
        <f>C88+C90+C92+C94+C98+C100+C102+C104+C106+C108+C96</f>
        <v>224374070.99000001</v>
      </c>
      <c r="D87" s="155">
        <f>D88+D90+D92+D94+D98+D100+D102+D104+D106+D108</f>
        <v>10017382</v>
      </c>
      <c r="E87" s="155">
        <f>E88+E90+E92+E94+E98+E100+E102+E104+E106+E108</f>
        <v>28043105</v>
      </c>
    </row>
    <row r="88" spans="1:9" s="2" customFormat="1" ht="47.25">
      <c r="A88" s="267" t="s">
        <v>767</v>
      </c>
      <c r="B88" s="132" t="s">
        <v>768</v>
      </c>
      <c r="C88" s="145">
        <f>C89</f>
        <v>4875000</v>
      </c>
      <c r="D88" s="145">
        <v>0</v>
      </c>
      <c r="E88" s="145">
        <v>0</v>
      </c>
    </row>
    <row r="89" spans="1:9" s="2" customFormat="1" ht="47.25">
      <c r="A89" s="267" t="s">
        <v>769</v>
      </c>
      <c r="B89" s="132" t="s">
        <v>770</v>
      </c>
      <c r="C89" s="145">
        <v>4875000</v>
      </c>
      <c r="D89" s="145">
        <v>0</v>
      </c>
      <c r="E89" s="145">
        <v>0</v>
      </c>
    </row>
    <row r="90" spans="1:9" s="2" customFormat="1" ht="63">
      <c r="A90" s="264" t="s">
        <v>771</v>
      </c>
      <c r="B90" s="132" t="s">
        <v>772</v>
      </c>
      <c r="C90" s="145">
        <f>C91</f>
        <v>3351173</v>
      </c>
      <c r="D90" s="145">
        <v>0</v>
      </c>
      <c r="E90" s="145">
        <f>E91</f>
        <v>10130510</v>
      </c>
    </row>
    <row r="91" spans="1:9" s="2" customFormat="1" ht="78.75">
      <c r="A91" s="264" t="s">
        <v>773</v>
      </c>
      <c r="B91" s="132" t="s">
        <v>774</v>
      </c>
      <c r="C91" s="145">
        <v>3351173</v>
      </c>
      <c r="D91" s="145">
        <v>0</v>
      </c>
      <c r="E91" s="145">
        <v>10130510</v>
      </c>
    </row>
    <row r="92" spans="1:9" s="2" customFormat="1" ht="47.25">
      <c r="A92" s="264" t="s">
        <v>775</v>
      </c>
      <c r="B92" s="132" t="s">
        <v>776</v>
      </c>
      <c r="C92" s="145">
        <f>C93</f>
        <v>4518345</v>
      </c>
      <c r="D92" s="145">
        <v>0</v>
      </c>
      <c r="E92" s="145">
        <f>E93</f>
        <v>17769217</v>
      </c>
    </row>
    <row r="93" spans="1:9" s="2" customFormat="1" ht="47.25">
      <c r="A93" s="264" t="s">
        <v>777</v>
      </c>
      <c r="B93" s="132" t="s">
        <v>778</v>
      </c>
      <c r="C93" s="145">
        <v>4518345</v>
      </c>
      <c r="D93" s="145">
        <v>0</v>
      </c>
      <c r="E93" s="145">
        <v>17769217</v>
      </c>
    </row>
    <row r="94" spans="1:9" s="2" customFormat="1" ht="47.25">
      <c r="A94" s="264" t="s">
        <v>779</v>
      </c>
      <c r="B94" s="132" t="s">
        <v>780</v>
      </c>
      <c r="C94" s="145">
        <f>C95</f>
        <v>52031264</v>
      </c>
      <c r="D94" s="145">
        <v>0</v>
      </c>
      <c r="E94" s="145">
        <v>0</v>
      </c>
    </row>
    <row r="95" spans="1:9" s="2" customFormat="1" ht="63">
      <c r="A95" s="264" t="s">
        <v>781</v>
      </c>
      <c r="B95" s="132" t="s">
        <v>782</v>
      </c>
      <c r="C95" s="145">
        <v>52031264</v>
      </c>
      <c r="D95" s="145">
        <v>0</v>
      </c>
      <c r="E95" s="145">
        <v>0</v>
      </c>
    </row>
    <row r="96" spans="1:9" s="2" customFormat="1" ht="47.25">
      <c r="A96" s="264" t="s">
        <v>934</v>
      </c>
      <c r="B96" s="132" t="s">
        <v>935</v>
      </c>
      <c r="C96" s="145">
        <f>C97</f>
        <v>5058244</v>
      </c>
      <c r="D96" s="145"/>
      <c r="E96" s="145"/>
    </row>
    <row r="97" spans="1:5" s="2" customFormat="1" ht="47.25">
      <c r="A97" s="264" t="s">
        <v>936</v>
      </c>
      <c r="B97" s="132" t="s">
        <v>937</v>
      </c>
      <c r="C97" s="145">
        <v>5058244</v>
      </c>
      <c r="D97" s="145"/>
      <c r="E97" s="145"/>
    </row>
    <row r="98" spans="1:5" s="2" customFormat="1" ht="47.25">
      <c r="A98" s="264" t="s">
        <v>762</v>
      </c>
      <c r="B98" s="132" t="s">
        <v>763</v>
      </c>
      <c r="C98" s="145">
        <f>C99</f>
        <v>26599100.129999999</v>
      </c>
      <c r="D98" s="145">
        <f>D99</f>
        <v>0</v>
      </c>
      <c r="E98" s="145">
        <f>E99</f>
        <v>0</v>
      </c>
    </row>
    <row r="99" spans="1:5" s="2" customFormat="1" ht="63">
      <c r="A99" s="264" t="s">
        <v>764</v>
      </c>
      <c r="B99" s="132" t="s">
        <v>765</v>
      </c>
      <c r="C99" s="145">
        <v>26599100.129999999</v>
      </c>
      <c r="D99" s="145">
        <v>0</v>
      </c>
      <c r="E99" s="145">
        <v>0</v>
      </c>
    </row>
    <row r="100" spans="1:5" s="2" customFormat="1" ht="47.25">
      <c r="A100" s="264" t="s">
        <v>783</v>
      </c>
      <c r="B100" s="132" t="s">
        <v>784</v>
      </c>
      <c r="C100" s="145">
        <f>C101</f>
        <v>1404013</v>
      </c>
      <c r="D100" s="145">
        <f>D101</f>
        <v>9928170</v>
      </c>
      <c r="E100" s="145">
        <v>0</v>
      </c>
    </row>
    <row r="101" spans="1:5" s="2" customFormat="1" ht="47.25">
      <c r="A101" s="264" t="s">
        <v>785</v>
      </c>
      <c r="B101" s="132" t="s">
        <v>786</v>
      </c>
      <c r="C101" s="145">
        <v>1404013</v>
      </c>
      <c r="D101" s="145">
        <v>9928170</v>
      </c>
      <c r="E101" s="145">
        <v>0</v>
      </c>
    </row>
    <row r="102" spans="1:5" s="2" customFormat="1" ht="31.5">
      <c r="A102" s="264" t="s">
        <v>787</v>
      </c>
      <c r="B102" s="132" t="s">
        <v>788</v>
      </c>
      <c r="C102" s="145">
        <f>C103</f>
        <v>1113210</v>
      </c>
      <c r="D102" s="145">
        <v>0</v>
      </c>
      <c r="E102" s="145">
        <v>0</v>
      </c>
    </row>
    <row r="103" spans="1:5" s="2" customFormat="1" ht="31.5">
      <c r="A103" s="264" t="s">
        <v>789</v>
      </c>
      <c r="B103" s="132" t="s">
        <v>790</v>
      </c>
      <c r="C103" s="145">
        <v>1113210</v>
      </c>
      <c r="D103" s="145">
        <v>0</v>
      </c>
      <c r="E103" s="145">
        <v>0</v>
      </c>
    </row>
    <row r="104" spans="1:5" s="2" customFormat="1" ht="47.25">
      <c r="A104" s="268" t="s">
        <v>791</v>
      </c>
      <c r="B104" s="132" t="s">
        <v>792</v>
      </c>
      <c r="C104" s="145">
        <f>C105</f>
        <v>70552028</v>
      </c>
      <c r="D104" s="145">
        <v>0</v>
      </c>
      <c r="E104" s="145">
        <v>0</v>
      </c>
    </row>
    <row r="105" spans="1:5" s="2" customFormat="1" ht="47.25">
      <c r="A105" s="268" t="s">
        <v>793</v>
      </c>
      <c r="B105" s="132" t="s">
        <v>794</v>
      </c>
      <c r="C105" s="145">
        <v>70552028</v>
      </c>
      <c r="D105" s="145">
        <v>0</v>
      </c>
      <c r="E105" s="145">
        <v>0</v>
      </c>
    </row>
    <row r="106" spans="1:5" s="2" customFormat="1" ht="47.25">
      <c r="A106" s="269" t="s">
        <v>829</v>
      </c>
      <c r="B106" s="132" t="s">
        <v>795</v>
      </c>
      <c r="C106" s="145">
        <f>C107</f>
        <v>3044322</v>
      </c>
      <c r="D106" s="145">
        <v>0</v>
      </c>
      <c r="E106" s="145">
        <v>0</v>
      </c>
    </row>
    <row r="107" spans="1:5" s="2" customFormat="1" ht="47.25">
      <c r="A107" s="269" t="s">
        <v>796</v>
      </c>
      <c r="B107" s="132" t="s">
        <v>797</v>
      </c>
      <c r="C107" s="145">
        <v>3044322</v>
      </c>
      <c r="D107" s="145">
        <v>0</v>
      </c>
      <c r="E107" s="145">
        <v>0</v>
      </c>
    </row>
    <row r="108" spans="1:5" s="2" customFormat="1" ht="15.75">
      <c r="A108" s="270" t="s">
        <v>124</v>
      </c>
      <c r="B108" s="132" t="s">
        <v>125</v>
      </c>
      <c r="C108" s="145">
        <f>C109</f>
        <v>51827371.859999999</v>
      </c>
      <c r="D108" s="145">
        <f>D109</f>
        <v>89212</v>
      </c>
      <c r="E108" s="145">
        <f>E109</f>
        <v>143378</v>
      </c>
    </row>
    <row r="109" spans="1:5" s="2" customFormat="1" ht="15.75">
      <c r="A109" s="270" t="s">
        <v>126</v>
      </c>
      <c r="B109" s="132" t="s">
        <v>127</v>
      </c>
      <c r="C109" s="145">
        <f>SUM(C110:C116)</f>
        <v>51827371.859999999</v>
      </c>
      <c r="D109" s="145">
        <f>SUM(D110:D115)</f>
        <v>89212</v>
      </c>
      <c r="E109" s="145">
        <f>SUM(E110:E115)</f>
        <v>143378</v>
      </c>
    </row>
    <row r="110" spans="1:5" s="2" customFormat="1" ht="37.5" customHeight="1">
      <c r="A110" s="270" t="s">
        <v>126</v>
      </c>
      <c r="B110" s="132" t="s">
        <v>128</v>
      </c>
      <c r="C110" s="145">
        <v>42606225</v>
      </c>
      <c r="D110" s="145">
        <v>0</v>
      </c>
      <c r="E110" s="145">
        <v>0</v>
      </c>
    </row>
    <row r="111" spans="1:5" s="2" customFormat="1" ht="57.75" customHeight="1">
      <c r="A111" s="270" t="s">
        <v>126</v>
      </c>
      <c r="B111" s="132" t="s">
        <v>129</v>
      </c>
      <c r="C111" s="145">
        <v>1273016</v>
      </c>
      <c r="D111" s="145">
        <v>89212</v>
      </c>
      <c r="E111" s="145">
        <v>143378</v>
      </c>
    </row>
    <row r="112" spans="1:5" s="2" customFormat="1" ht="63.75" customHeight="1">
      <c r="A112" s="270" t="s">
        <v>126</v>
      </c>
      <c r="B112" s="132" t="s">
        <v>130</v>
      </c>
      <c r="C112" s="145">
        <v>1464610</v>
      </c>
      <c r="D112" s="145">
        <v>0</v>
      </c>
      <c r="E112" s="145">
        <v>0</v>
      </c>
    </row>
    <row r="113" spans="1:5" s="2" customFormat="1" ht="69" customHeight="1">
      <c r="A113" s="270" t="s">
        <v>126</v>
      </c>
      <c r="B113" s="132" t="s">
        <v>131</v>
      </c>
      <c r="C113" s="145">
        <v>420219</v>
      </c>
      <c r="D113" s="145">
        <v>0</v>
      </c>
      <c r="E113" s="145">
        <v>0</v>
      </c>
    </row>
    <row r="114" spans="1:5" s="2" customFormat="1" ht="54" customHeight="1">
      <c r="A114" s="270" t="s">
        <v>126</v>
      </c>
      <c r="B114" s="132" t="s">
        <v>132</v>
      </c>
      <c r="C114" s="145">
        <v>2131322</v>
      </c>
      <c r="D114" s="145">
        <v>0</v>
      </c>
      <c r="E114" s="145">
        <v>0</v>
      </c>
    </row>
    <row r="115" spans="1:5" s="2" customFormat="1" ht="39" customHeight="1">
      <c r="A115" s="270" t="s">
        <v>126</v>
      </c>
      <c r="B115" s="132" t="s">
        <v>133</v>
      </c>
      <c r="C115" s="145">
        <v>588062</v>
      </c>
      <c r="D115" s="145">
        <v>0</v>
      </c>
      <c r="E115" s="145">
        <v>0</v>
      </c>
    </row>
    <row r="116" spans="1:5" s="2" customFormat="1" ht="69" customHeight="1">
      <c r="A116" s="270" t="s">
        <v>126</v>
      </c>
      <c r="B116" s="132" t="s">
        <v>938</v>
      </c>
      <c r="C116" s="145">
        <v>3343917.86</v>
      </c>
      <c r="D116" s="145"/>
      <c r="E116" s="145"/>
    </row>
    <row r="117" spans="1:5" s="2" customFormat="1" ht="15.75">
      <c r="A117" s="266" t="s">
        <v>134</v>
      </c>
      <c r="B117" s="135" t="s">
        <v>135</v>
      </c>
      <c r="C117" s="154">
        <f>C118+C120+C122+C128+C130+C124+C126</f>
        <v>576932247</v>
      </c>
      <c r="D117" s="154">
        <f>D118+D120+D122+D128+D130+D124+D126</f>
        <v>532627458</v>
      </c>
      <c r="E117" s="154">
        <f>E118+E120+E122+E128+E130+E124+E126</f>
        <v>532684558</v>
      </c>
    </row>
    <row r="118" spans="1:5" s="2" customFormat="1" ht="48.75" customHeight="1">
      <c r="A118" s="267" t="s">
        <v>136</v>
      </c>
      <c r="B118" s="132" t="s">
        <v>137</v>
      </c>
      <c r="C118" s="145">
        <f>C119</f>
        <v>252427</v>
      </c>
      <c r="D118" s="145">
        <f>D119</f>
        <v>252427</v>
      </c>
      <c r="E118" s="145">
        <f>E119</f>
        <v>252427</v>
      </c>
    </row>
    <row r="119" spans="1:5" s="2" customFormat="1" ht="47.25">
      <c r="A119" s="267" t="s">
        <v>138</v>
      </c>
      <c r="B119" s="132" t="s">
        <v>139</v>
      </c>
      <c r="C119" s="129">
        <v>252427</v>
      </c>
      <c r="D119" s="129">
        <v>252427</v>
      </c>
      <c r="E119" s="129">
        <v>252427</v>
      </c>
    </row>
    <row r="120" spans="1:5" s="2" customFormat="1" ht="31.5">
      <c r="A120" s="267" t="s">
        <v>140</v>
      </c>
      <c r="B120" s="132" t="s">
        <v>141</v>
      </c>
      <c r="C120" s="129">
        <f>C121</f>
        <v>18129741</v>
      </c>
      <c r="D120" s="129">
        <f>D121</f>
        <v>18129741</v>
      </c>
      <c r="E120" s="129">
        <f>E121</f>
        <v>18129741</v>
      </c>
    </row>
    <row r="121" spans="1:5" s="2" customFormat="1" ht="47.25">
      <c r="A121" s="267" t="s">
        <v>142</v>
      </c>
      <c r="B121" s="132" t="s">
        <v>143</v>
      </c>
      <c r="C121" s="129">
        <v>18129741</v>
      </c>
      <c r="D121" s="129">
        <v>18129741</v>
      </c>
      <c r="E121" s="129">
        <v>18129741</v>
      </c>
    </row>
    <row r="122" spans="1:5" s="2" customFormat="1" ht="63">
      <c r="A122" s="267" t="s">
        <v>849</v>
      </c>
      <c r="B122" s="132" t="s">
        <v>851</v>
      </c>
      <c r="C122" s="129">
        <f>C123</f>
        <v>26000</v>
      </c>
      <c r="D122" s="129">
        <v>0</v>
      </c>
      <c r="E122" s="129">
        <v>0</v>
      </c>
    </row>
    <row r="123" spans="1:5" s="2" customFormat="1" ht="63">
      <c r="A123" s="267" t="s">
        <v>850</v>
      </c>
      <c r="B123" s="132" t="s">
        <v>852</v>
      </c>
      <c r="C123" s="129">
        <v>26000</v>
      </c>
      <c r="D123" s="129">
        <v>0</v>
      </c>
      <c r="E123" s="129">
        <v>0</v>
      </c>
    </row>
    <row r="124" spans="1:5" s="2" customFormat="1" ht="31.5">
      <c r="A124" s="267" t="s">
        <v>939</v>
      </c>
      <c r="B124" s="132" t="s">
        <v>940</v>
      </c>
      <c r="C124" s="129">
        <f>C125</f>
        <v>52686578</v>
      </c>
      <c r="D124" s="129"/>
      <c r="E124" s="129"/>
    </row>
    <row r="125" spans="1:5" s="2" customFormat="1" ht="31.5">
      <c r="A125" s="267" t="s">
        <v>941</v>
      </c>
      <c r="B125" s="132" t="s">
        <v>942</v>
      </c>
      <c r="C125" s="129">
        <f>47178961+76043+5431574</f>
        <v>52686578</v>
      </c>
      <c r="D125" s="129"/>
      <c r="E125" s="129"/>
    </row>
    <row r="126" spans="1:5" s="2" customFormat="1" ht="47.25">
      <c r="A126" s="267" t="s">
        <v>965</v>
      </c>
      <c r="B126" s="132" t="s">
        <v>966</v>
      </c>
      <c r="C126" s="129">
        <f>C127</f>
        <v>8853600</v>
      </c>
      <c r="D126" s="129">
        <f>D127</f>
        <v>26560800</v>
      </c>
      <c r="E126" s="129">
        <f>E127</f>
        <v>26560800</v>
      </c>
    </row>
    <row r="127" spans="1:5" s="2" customFormat="1" ht="47.25">
      <c r="A127" s="267" t="s">
        <v>967</v>
      </c>
      <c r="B127" s="132" t="s">
        <v>968</v>
      </c>
      <c r="C127" s="129">
        <v>8853600</v>
      </c>
      <c r="D127" s="129">
        <v>26560800</v>
      </c>
      <c r="E127" s="129">
        <v>26560800</v>
      </c>
    </row>
    <row r="128" spans="1:5" s="2" customFormat="1" ht="15.75">
      <c r="A128" s="270" t="s">
        <v>144</v>
      </c>
      <c r="B128" s="132" t="s">
        <v>145</v>
      </c>
      <c r="C128" s="129">
        <f>C129</f>
        <v>1550169</v>
      </c>
      <c r="D128" s="129">
        <f>D129</f>
        <v>1614700</v>
      </c>
      <c r="E128" s="129">
        <f>E129</f>
        <v>1671800</v>
      </c>
    </row>
    <row r="129" spans="1:5" s="2" customFormat="1" ht="15.75">
      <c r="A129" s="270" t="s">
        <v>146</v>
      </c>
      <c r="B129" s="132" t="s">
        <v>147</v>
      </c>
      <c r="C129" s="129">
        <v>1550169</v>
      </c>
      <c r="D129" s="145">
        <v>1614700</v>
      </c>
      <c r="E129" s="145">
        <v>1671800</v>
      </c>
    </row>
    <row r="130" spans="1:5" s="2" customFormat="1" ht="15.75">
      <c r="A130" s="270" t="s">
        <v>148</v>
      </c>
      <c r="B130" s="132" t="s">
        <v>149</v>
      </c>
      <c r="C130" s="129">
        <f>C131</f>
        <v>495433732</v>
      </c>
      <c r="D130" s="129">
        <f>D131</f>
        <v>486069790</v>
      </c>
      <c r="E130" s="129">
        <f>E131</f>
        <v>486069790</v>
      </c>
    </row>
    <row r="131" spans="1:5" s="2" customFormat="1" ht="15.75">
      <c r="A131" s="270" t="s">
        <v>150</v>
      </c>
      <c r="B131" s="132" t="s">
        <v>151</v>
      </c>
      <c r="C131" s="145">
        <f>SUM(C132:C152)</f>
        <v>495433732</v>
      </c>
      <c r="D131" s="145">
        <f>SUM(D132:D151)</f>
        <v>486069790</v>
      </c>
      <c r="E131" s="145">
        <f>SUM(E132:E151)</f>
        <v>486069790</v>
      </c>
    </row>
    <row r="132" spans="1:5" s="2" customFormat="1" ht="67.5" customHeight="1">
      <c r="A132" s="270" t="s">
        <v>150</v>
      </c>
      <c r="B132" s="132" t="s">
        <v>152</v>
      </c>
      <c r="C132" s="129">
        <v>124300</v>
      </c>
      <c r="D132" s="129">
        <v>124300</v>
      </c>
      <c r="E132" s="129">
        <v>124300</v>
      </c>
    </row>
    <row r="133" spans="1:5" s="2" customFormat="1" ht="86.25" customHeight="1">
      <c r="A133" s="270" t="s">
        <v>150</v>
      </c>
      <c r="B133" s="132" t="s">
        <v>153</v>
      </c>
      <c r="C133" s="129">
        <v>1287647</v>
      </c>
      <c r="D133" s="129">
        <v>1287647</v>
      </c>
      <c r="E133" s="129">
        <v>1287647</v>
      </c>
    </row>
    <row r="134" spans="1:5" s="2" customFormat="1" ht="47.25">
      <c r="A134" s="270" t="s">
        <v>150</v>
      </c>
      <c r="B134" s="132" t="s">
        <v>154</v>
      </c>
      <c r="C134" s="129">
        <v>3363800</v>
      </c>
      <c r="D134" s="129">
        <v>3363800</v>
      </c>
      <c r="E134" s="129">
        <v>3363800</v>
      </c>
    </row>
    <row r="135" spans="1:5" s="2" customFormat="1" ht="109.5" customHeight="1">
      <c r="A135" s="270" t="s">
        <v>150</v>
      </c>
      <c r="B135" s="144" t="s">
        <v>155</v>
      </c>
      <c r="C135" s="129">
        <v>360819257</v>
      </c>
      <c r="D135" s="129">
        <v>358678476</v>
      </c>
      <c r="E135" s="129">
        <v>358678476</v>
      </c>
    </row>
    <row r="136" spans="1:5" s="2" customFormat="1" ht="94.5">
      <c r="A136" s="270" t="s">
        <v>150</v>
      </c>
      <c r="B136" s="144" t="s">
        <v>156</v>
      </c>
      <c r="C136" s="129">
        <v>43955533</v>
      </c>
      <c r="D136" s="129">
        <v>43955533</v>
      </c>
      <c r="E136" s="129">
        <v>43955533</v>
      </c>
    </row>
    <row r="137" spans="1:5" s="2" customFormat="1" ht="36" customHeight="1">
      <c r="A137" s="270" t="s">
        <v>150</v>
      </c>
      <c r="B137" s="132" t="s">
        <v>157</v>
      </c>
      <c r="C137" s="129">
        <v>305800</v>
      </c>
      <c r="D137" s="129">
        <v>305800</v>
      </c>
      <c r="E137" s="129">
        <v>305800</v>
      </c>
    </row>
    <row r="138" spans="1:5" s="2" customFormat="1" ht="47.25">
      <c r="A138" s="270" t="s">
        <v>150</v>
      </c>
      <c r="B138" s="132" t="s">
        <v>158</v>
      </c>
      <c r="C138" s="129">
        <v>1829088</v>
      </c>
      <c r="D138" s="129">
        <v>1829088</v>
      </c>
      <c r="E138" s="129">
        <v>1829088</v>
      </c>
    </row>
    <row r="139" spans="1:5" s="2" customFormat="1" ht="58.5" customHeight="1">
      <c r="A139" s="270" t="s">
        <v>150</v>
      </c>
      <c r="B139" s="132" t="s">
        <v>159</v>
      </c>
      <c r="C139" s="129">
        <v>52872</v>
      </c>
      <c r="D139" s="129">
        <v>52872</v>
      </c>
      <c r="E139" s="129">
        <v>52872</v>
      </c>
    </row>
    <row r="140" spans="1:5" s="2" customFormat="1" ht="31.5">
      <c r="A140" s="270" t="s">
        <v>150</v>
      </c>
      <c r="B140" s="132" t="s">
        <v>160</v>
      </c>
      <c r="C140" s="129">
        <v>333077</v>
      </c>
      <c r="D140" s="129">
        <v>333077</v>
      </c>
      <c r="E140" s="129">
        <v>333077</v>
      </c>
    </row>
    <row r="141" spans="1:5" s="2" customFormat="1" ht="47.25">
      <c r="A141" s="270" t="s">
        <v>150</v>
      </c>
      <c r="B141" s="132" t="s">
        <v>161</v>
      </c>
      <c r="C141" s="129">
        <v>305800</v>
      </c>
      <c r="D141" s="129">
        <v>305800</v>
      </c>
      <c r="E141" s="129">
        <v>305800</v>
      </c>
    </row>
    <row r="142" spans="1:5" s="2" customFormat="1" ht="47.25">
      <c r="A142" s="270" t="s">
        <v>150</v>
      </c>
      <c r="B142" s="132" t="s">
        <v>162</v>
      </c>
      <c r="C142" s="129">
        <v>305800</v>
      </c>
      <c r="D142" s="129">
        <v>305800</v>
      </c>
      <c r="E142" s="129">
        <v>305800</v>
      </c>
    </row>
    <row r="143" spans="1:5" s="2" customFormat="1" ht="65.25" customHeight="1">
      <c r="A143" s="270" t="s">
        <v>150</v>
      </c>
      <c r="B143" s="132" t="s">
        <v>163</v>
      </c>
      <c r="C143" s="129">
        <v>17165009</v>
      </c>
      <c r="D143" s="129">
        <v>17165009</v>
      </c>
      <c r="E143" s="129">
        <v>17165009</v>
      </c>
    </row>
    <row r="144" spans="1:5" s="2" customFormat="1" ht="53.25" customHeight="1">
      <c r="A144" s="270" t="s">
        <v>150</v>
      </c>
      <c r="B144" s="132" t="s">
        <v>164</v>
      </c>
      <c r="C144" s="129">
        <v>1223200</v>
      </c>
      <c r="D144" s="129">
        <v>1223200</v>
      </c>
      <c r="E144" s="129">
        <v>1223200</v>
      </c>
    </row>
    <row r="145" spans="1:8" s="2" customFormat="1" ht="50.25" customHeight="1">
      <c r="A145" s="270" t="s">
        <v>150</v>
      </c>
      <c r="B145" s="132" t="s">
        <v>165</v>
      </c>
      <c r="C145" s="129">
        <v>35690792</v>
      </c>
      <c r="D145" s="145">
        <v>28552634</v>
      </c>
      <c r="E145" s="145">
        <v>28552634</v>
      </c>
    </row>
    <row r="146" spans="1:8" s="2" customFormat="1" ht="37.5" customHeight="1">
      <c r="A146" s="270" t="s">
        <v>150</v>
      </c>
      <c r="B146" s="132" t="s">
        <v>166</v>
      </c>
      <c r="C146" s="129">
        <v>2777226</v>
      </c>
      <c r="D146" s="129">
        <v>2777226</v>
      </c>
      <c r="E146" s="129">
        <v>2777226</v>
      </c>
    </row>
    <row r="147" spans="1:8" s="2" customFormat="1" ht="39.75" customHeight="1">
      <c r="A147" s="270" t="s">
        <v>150</v>
      </c>
      <c r="B147" s="132" t="s">
        <v>167</v>
      </c>
      <c r="C147" s="129">
        <v>18555836</v>
      </c>
      <c r="D147" s="129">
        <v>18555836</v>
      </c>
      <c r="E147" s="129">
        <v>18555836</v>
      </c>
    </row>
    <row r="148" spans="1:8" s="2" customFormat="1" ht="83.25" customHeight="1">
      <c r="A148" s="270" t="s">
        <v>150</v>
      </c>
      <c r="B148" s="156" t="s">
        <v>867</v>
      </c>
      <c r="C148" s="129">
        <v>326388</v>
      </c>
      <c r="D148" s="129">
        <v>326388</v>
      </c>
      <c r="E148" s="129">
        <v>326388</v>
      </c>
    </row>
    <row r="149" spans="1:8" s="2" customFormat="1" ht="66.75" customHeight="1">
      <c r="A149" s="270" t="s">
        <v>150</v>
      </c>
      <c r="B149" s="156" t="s">
        <v>168</v>
      </c>
      <c r="C149" s="129">
        <v>4861698</v>
      </c>
      <c r="D149" s="129">
        <v>6362695</v>
      </c>
      <c r="E149" s="129">
        <v>6362695</v>
      </c>
    </row>
    <row r="150" spans="1:8" s="2" customFormat="1" ht="60.75" customHeight="1">
      <c r="A150" s="270" t="s">
        <v>150</v>
      </c>
      <c r="B150" s="156" t="s">
        <v>868</v>
      </c>
      <c r="C150" s="129">
        <v>30580</v>
      </c>
      <c r="D150" s="129">
        <v>30580</v>
      </c>
      <c r="E150" s="129">
        <v>30580</v>
      </c>
      <c r="F150" s="130"/>
      <c r="G150" s="130"/>
      <c r="H150" s="130"/>
    </row>
    <row r="151" spans="1:8" s="2" customFormat="1" ht="50.25" customHeight="1">
      <c r="A151" s="270" t="s">
        <v>150</v>
      </c>
      <c r="B151" s="156" t="s">
        <v>869</v>
      </c>
      <c r="C151" s="129">
        <v>534029</v>
      </c>
      <c r="D151" s="129">
        <v>534029</v>
      </c>
      <c r="E151" s="129">
        <v>534029</v>
      </c>
    </row>
    <row r="152" spans="1:8" s="2" customFormat="1" ht="63">
      <c r="A152" s="270" t="s">
        <v>150</v>
      </c>
      <c r="B152" s="156" t="s">
        <v>870</v>
      </c>
      <c r="C152" s="249">
        <v>1586000</v>
      </c>
      <c r="D152" s="129">
        <v>0</v>
      </c>
      <c r="E152" s="129">
        <v>0</v>
      </c>
    </row>
    <row r="153" spans="1:8" s="14" customFormat="1" ht="15.75">
      <c r="A153" s="271" t="s">
        <v>169</v>
      </c>
      <c r="B153" s="135" t="s">
        <v>170</v>
      </c>
      <c r="C153" s="154">
        <f>C154+C156+C160+C158</f>
        <v>1558465.03</v>
      </c>
      <c r="D153" s="154">
        <f t="shared" ref="C153:E154" si="4">D154</f>
        <v>0</v>
      </c>
      <c r="E153" s="154">
        <f t="shared" si="4"/>
        <v>0</v>
      </c>
    </row>
    <row r="154" spans="1:8" s="2" customFormat="1" ht="63.75" customHeight="1">
      <c r="A154" s="270" t="s">
        <v>171</v>
      </c>
      <c r="B154" s="132" t="s">
        <v>172</v>
      </c>
      <c r="C154" s="129">
        <f t="shared" si="4"/>
        <v>904165.03</v>
      </c>
      <c r="D154" s="129">
        <f t="shared" si="4"/>
        <v>0</v>
      </c>
      <c r="E154" s="129">
        <f t="shared" si="4"/>
        <v>0</v>
      </c>
    </row>
    <row r="155" spans="1:8" s="2" customFormat="1" ht="62.25" customHeight="1">
      <c r="A155" s="270" t="s">
        <v>173</v>
      </c>
      <c r="B155" s="132" t="s">
        <v>174</v>
      </c>
      <c r="C155" s="129">
        <f>487720.03+416445</f>
        <v>904165.03</v>
      </c>
      <c r="D155" s="129">
        <v>0</v>
      </c>
      <c r="E155" s="129">
        <v>0</v>
      </c>
    </row>
    <row r="156" spans="1:8" s="2" customFormat="1" ht="62.25" customHeight="1">
      <c r="A156" s="270" t="s">
        <v>798</v>
      </c>
      <c r="B156" s="132" t="s">
        <v>799</v>
      </c>
      <c r="C156" s="129">
        <f>C157</f>
        <v>50000</v>
      </c>
      <c r="D156" s="129">
        <v>0</v>
      </c>
      <c r="E156" s="129">
        <v>0</v>
      </c>
    </row>
    <row r="157" spans="1:8" s="2" customFormat="1" ht="62.25" customHeight="1">
      <c r="A157" s="270" t="s">
        <v>800</v>
      </c>
      <c r="B157" s="132" t="s">
        <v>801</v>
      </c>
      <c r="C157" s="129">
        <v>50000</v>
      </c>
      <c r="D157" s="129">
        <v>0</v>
      </c>
      <c r="E157" s="129">
        <v>0</v>
      </c>
    </row>
    <row r="158" spans="1:8" s="2" customFormat="1" ht="62.25" customHeight="1">
      <c r="A158" s="270" t="s">
        <v>943</v>
      </c>
      <c r="B158" s="132" t="s">
        <v>944</v>
      </c>
      <c r="C158" s="129">
        <f>C159</f>
        <v>250000</v>
      </c>
      <c r="D158" s="129"/>
      <c r="E158" s="129"/>
    </row>
    <row r="159" spans="1:8" s="2" customFormat="1" ht="62.25" customHeight="1">
      <c r="A159" s="270" t="s">
        <v>945</v>
      </c>
      <c r="B159" s="132" t="s">
        <v>946</v>
      </c>
      <c r="C159" s="129">
        <v>250000</v>
      </c>
      <c r="D159" s="129"/>
      <c r="E159" s="129"/>
    </row>
    <row r="160" spans="1:8" s="2" customFormat="1" ht="31.5">
      <c r="A160" s="270" t="s">
        <v>845</v>
      </c>
      <c r="B160" s="132" t="s">
        <v>847</v>
      </c>
      <c r="C160" s="129">
        <f>C161</f>
        <v>354300</v>
      </c>
      <c r="D160" s="129">
        <v>0</v>
      </c>
      <c r="E160" s="129">
        <v>0</v>
      </c>
    </row>
    <row r="161" spans="1:5" s="2" customFormat="1" ht="47.25">
      <c r="A161" s="270" t="s">
        <v>846</v>
      </c>
      <c r="B161" s="132" t="s">
        <v>848</v>
      </c>
      <c r="C161" s="129">
        <v>354300</v>
      </c>
      <c r="D161" s="129">
        <v>0</v>
      </c>
      <c r="E161" s="129">
        <v>0</v>
      </c>
    </row>
    <row r="162" spans="1:5" s="2" customFormat="1" ht="15.75">
      <c r="A162" s="271" t="s">
        <v>175</v>
      </c>
      <c r="B162" s="135" t="s">
        <v>176</v>
      </c>
      <c r="C162" s="154">
        <f t="shared" ref="C162:E163" si="5">C163</f>
        <v>6579573.5</v>
      </c>
      <c r="D162" s="154">
        <f t="shared" si="5"/>
        <v>0</v>
      </c>
      <c r="E162" s="154">
        <f t="shared" si="5"/>
        <v>0</v>
      </c>
    </row>
    <row r="163" spans="1:5" s="2" customFormat="1" ht="15.75">
      <c r="A163" s="272" t="s">
        <v>177</v>
      </c>
      <c r="B163" s="156" t="s">
        <v>178</v>
      </c>
      <c r="C163" s="129">
        <f t="shared" si="5"/>
        <v>6579573.5</v>
      </c>
      <c r="D163" s="129">
        <f t="shared" si="5"/>
        <v>0</v>
      </c>
      <c r="E163" s="129">
        <f t="shared" si="5"/>
        <v>0</v>
      </c>
    </row>
    <row r="164" spans="1:5" s="2" customFormat="1" ht="15.75">
      <c r="A164" s="273" t="s">
        <v>179</v>
      </c>
      <c r="B164" s="156" t="s">
        <v>178</v>
      </c>
      <c r="C164" s="129">
        <v>6579573.5</v>
      </c>
      <c r="D164" s="129">
        <v>0</v>
      </c>
      <c r="E164" s="129">
        <v>0</v>
      </c>
    </row>
    <row r="165" spans="1:5" s="2" customFormat="1" ht="47.25">
      <c r="A165" s="271" t="s">
        <v>802</v>
      </c>
      <c r="B165" s="135" t="s">
        <v>803</v>
      </c>
      <c r="C165" s="129">
        <f>C166</f>
        <v>-3206083.12</v>
      </c>
      <c r="D165" s="129">
        <v>0</v>
      </c>
      <c r="E165" s="129">
        <v>0</v>
      </c>
    </row>
    <row r="166" spans="1:5" s="2" customFormat="1" ht="31.5">
      <c r="A166" s="270" t="s">
        <v>833</v>
      </c>
      <c r="B166" s="132" t="s">
        <v>804</v>
      </c>
      <c r="C166" s="129">
        <f>C167</f>
        <v>-3206083.12</v>
      </c>
      <c r="D166" s="129">
        <v>0</v>
      </c>
      <c r="E166" s="129">
        <v>0</v>
      </c>
    </row>
    <row r="167" spans="1:5" s="2" customFormat="1" ht="47.25">
      <c r="A167" s="270" t="s">
        <v>831</v>
      </c>
      <c r="B167" s="132" t="s">
        <v>832</v>
      </c>
      <c r="C167" s="129">
        <v>-3206083.12</v>
      </c>
      <c r="D167" s="129">
        <v>0</v>
      </c>
      <c r="E167" s="129">
        <v>0</v>
      </c>
    </row>
    <row r="168" spans="1:5" s="2" customFormat="1" ht="15.75">
      <c r="A168" s="418" t="s">
        <v>180</v>
      </c>
      <c r="B168" s="418"/>
      <c r="C168" s="155">
        <f>C80+C5</f>
        <v>1185359772.48</v>
      </c>
      <c r="D168" s="155">
        <f>D80+D5</f>
        <v>908609933.74000001</v>
      </c>
      <c r="E168" s="155">
        <f>E80+E5</f>
        <v>918447253</v>
      </c>
    </row>
    <row r="169" spans="1:5">
      <c r="C169" s="15"/>
    </row>
  </sheetData>
  <sheetProtection selectLockedCells="1" selectUnlockedCells="1"/>
  <mergeCells count="3">
    <mergeCell ref="C1:E1"/>
    <mergeCell ref="A2:E2"/>
    <mergeCell ref="A168:B168"/>
  </mergeCells>
  <pageMargins left="0.70866141732283472" right="0.70866141732283472" top="0.74803149606299213" bottom="0.74803149606299213" header="0.51181102362204722" footer="0.51181102362204722"/>
  <pageSetup paperSize="9" scale="50"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codeName="Лист2"/>
  <dimension ref="A1:E27"/>
  <sheetViews>
    <sheetView view="pageBreakPreview" workbookViewId="0">
      <selection activeCell="B1" sqref="B1"/>
    </sheetView>
  </sheetViews>
  <sheetFormatPr defaultColWidth="8.7109375" defaultRowHeight="15"/>
  <cols>
    <col min="1" max="1" width="29" style="16" customWidth="1"/>
    <col min="2" max="2" width="78.5703125" style="16" customWidth="1"/>
    <col min="3" max="3" width="20.28515625" style="17" customWidth="1"/>
    <col min="4" max="4" width="17.42578125" style="16" customWidth="1"/>
    <col min="5" max="5" width="17" style="16" customWidth="1"/>
    <col min="6" max="16384" width="8.7109375" style="16"/>
  </cols>
  <sheetData>
    <row r="1" spans="1:5" ht="155.25" customHeight="1">
      <c r="B1" s="18"/>
      <c r="C1" s="416" t="s">
        <v>1205</v>
      </c>
      <c r="D1" s="416"/>
      <c r="E1" s="416"/>
    </row>
    <row r="2" spans="1:5">
      <c r="B2" s="19"/>
      <c r="C2" s="20"/>
    </row>
    <row r="3" spans="1:5" ht="46.5" customHeight="1">
      <c r="A3" s="419" t="s">
        <v>866</v>
      </c>
      <c r="B3" s="419"/>
      <c r="C3" s="419"/>
      <c r="D3" s="419"/>
      <c r="E3" s="419"/>
    </row>
    <row r="4" spans="1:5" ht="19.5" thickBot="1">
      <c r="A4" s="21"/>
      <c r="B4" s="21"/>
      <c r="C4" s="22"/>
    </row>
    <row r="5" spans="1:5" s="23" customFormat="1" ht="41.25" customHeight="1">
      <c r="A5" s="239" t="s">
        <v>0</v>
      </c>
      <c r="B5" s="240" t="s">
        <v>181</v>
      </c>
      <c r="C5" s="238" t="s">
        <v>182</v>
      </c>
      <c r="D5" s="238" t="s">
        <v>183</v>
      </c>
      <c r="E5" s="241" t="s">
        <v>184</v>
      </c>
    </row>
    <row r="6" spans="1:5" ht="16.5" customHeight="1">
      <c r="A6" s="176" t="s">
        <v>185</v>
      </c>
      <c r="B6" s="168" t="s">
        <v>186</v>
      </c>
      <c r="C6" s="169">
        <f>C7</f>
        <v>6376175.0899999142</v>
      </c>
      <c r="D6" s="169">
        <f>D7</f>
        <v>0</v>
      </c>
      <c r="E6" s="177">
        <f>E7</f>
        <v>0</v>
      </c>
    </row>
    <row r="7" spans="1:5">
      <c r="A7" s="176" t="s">
        <v>187</v>
      </c>
      <c r="B7" s="168" t="s">
        <v>188</v>
      </c>
      <c r="C7" s="169">
        <f>C8+C12</f>
        <v>6376175.0899999142</v>
      </c>
      <c r="D7" s="169">
        <f>D8+D12</f>
        <v>0</v>
      </c>
      <c r="E7" s="177">
        <f>E8+E12</f>
        <v>0</v>
      </c>
    </row>
    <row r="8" spans="1:5">
      <c r="A8" s="178" t="s">
        <v>189</v>
      </c>
      <c r="B8" s="170" t="s">
        <v>190</v>
      </c>
      <c r="C8" s="167">
        <f t="shared" ref="C8:E10" si="0">C9</f>
        <v>-1187309772.48</v>
      </c>
      <c r="D8" s="167">
        <f t="shared" si="0"/>
        <v>-910559933.74000001</v>
      </c>
      <c r="E8" s="179">
        <f t="shared" si="0"/>
        <v>-918447253</v>
      </c>
    </row>
    <row r="9" spans="1:5">
      <c r="A9" s="178" t="s">
        <v>191</v>
      </c>
      <c r="B9" s="170" t="s">
        <v>192</v>
      </c>
      <c r="C9" s="167">
        <f t="shared" si="0"/>
        <v>-1187309772.48</v>
      </c>
      <c r="D9" s="167">
        <f t="shared" si="0"/>
        <v>-910559933.74000001</v>
      </c>
      <c r="E9" s="179">
        <f t="shared" si="0"/>
        <v>-918447253</v>
      </c>
    </row>
    <row r="10" spans="1:5">
      <c r="A10" s="178" t="s">
        <v>193</v>
      </c>
      <c r="B10" s="170" t="s">
        <v>194</v>
      </c>
      <c r="C10" s="167">
        <f t="shared" si="0"/>
        <v>-1187309772.48</v>
      </c>
      <c r="D10" s="167">
        <f t="shared" si="0"/>
        <v>-910559933.74000001</v>
      </c>
      <c r="E10" s="179">
        <f t="shared" si="0"/>
        <v>-918447253</v>
      </c>
    </row>
    <row r="11" spans="1:5">
      <c r="A11" s="178" t="s">
        <v>195</v>
      </c>
      <c r="B11" s="170" t="s">
        <v>196</v>
      </c>
      <c r="C11" s="167">
        <f>-'Прил 2'!C168-C22</f>
        <v>-1187309772.48</v>
      </c>
      <c r="D11" s="167">
        <f>-'Прил 2'!D168-D22</f>
        <v>-910559933.74000001</v>
      </c>
      <c r="E11" s="167">
        <f>-'Прил 2'!E168-E22</f>
        <v>-918447253</v>
      </c>
    </row>
    <row r="12" spans="1:5">
      <c r="A12" s="178" t="s">
        <v>197</v>
      </c>
      <c r="B12" s="170" t="s">
        <v>198</v>
      </c>
      <c r="C12" s="167">
        <f t="shared" ref="C12:E14" si="1">C13</f>
        <v>1193685947.5699999</v>
      </c>
      <c r="D12" s="167">
        <f t="shared" si="1"/>
        <v>910559933.74000001</v>
      </c>
      <c r="E12" s="179">
        <f t="shared" si="1"/>
        <v>918447252.99999988</v>
      </c>
    </row>
    <row r="13" spans="1:5">
      <c r="A13" s="178" t="s">
        <v>199</v>
      </c>
      <c r="B13" s="170" t="s">
        <v>200</v>
      </c>
      <c r="C13" s="167">
        <f t="shared" si="1"/>
        <v>1193685947.5699999</v>
      </c>
      <c r="D13" s="167">
        <f t="shared" si="1"/>
        <v>910559933.74000001</v>
      </c>
      <c r="E13" s="179">
        <f t="shared" si="1"/>
        <v>918447252.99999988</v>
      </c>
    </row>
    <row r="14" spans="1:5">
      <c r="A14" s="178" t="s">
        <v>201</v>
      </c>
      <c r="B14" s="170" t="s">
        <v>202</v>
      </c>
      <c r="C14" s="167">
        <f t="shared" si="1"/>
        <v>1193685947.5699999</v>
      </c>
      <c r="D14" s="167">
        <f t="shared" si="1"/>
        <v>910559933.74000001</v>
      </c>
      <c r="E14" s="179">
        <f t="shared" si="1"/>
        <v>918447252.99999988</v>
      </c>
    </row>
    <row r="15" spans="1:5" ht="18" customHeight="1">
      <c r="A15" s="178" t="s">
        <v>203</v>
      </c>
      <c r="B15" s="170" t="s">
        <v>204</v>
      </c>
      <c r="C15" s="167">
        <f>'Прил 6'!G6-'Прил 3'!C27</f>
        <v>1193685947.5699999</v>
      </c>
      <c r="D15" s="167">
        <f>'Прил 6'!H6-'Прил 3'!D27</f>
        <v>910559933.74000001</v>
      </c>
      <c r="E15" s="167">
        <f>'Прил 6'!I6-'Прил 3'!E27</f>
        <v>918447252.99999988</v>
      </c>
    </row>
    <row r="16" spans="1:5">
      <c r="A16" s="176" t="s">
        <v>205</v>
      </c>
      <c r="B16" s="168" t="s">
        <v>206</v>
      </c>
      <c r="C16" s="169">
        <f>C17</f>
        <v>0</v>
      </c>
      <c r="D16" s="169">
        <f>D17</f>
        <v>0</v>
      </c>
      <c r="E16" s="177">
        <f>E17</f>
        <v>0</v>
      </c>
    </row>
    <row r="17" spans="1:5" s="24" customFormat="1" ht="28.5">
      <c r="A17" s="180" t="s">
        <v>207</v>
      </c>
      <c r="B17" s="171" t="s">
        <v>208</v>
      </c>
      <c r="C17" s="172">
        <f>C18+C23</f>
        <v>0</v>
      </c>
      <c r="D17" s="172">
        <f>D18+D23</f>
        <v>0</v>
      </c>
      <c r="E17" s="181">
        <f>E18+E23</f>
        <v>0</v>
      </c>
    </row>
    <row r="18" spans="1:5" s="24" customFormat="1" ht="28.5">
      <c r="A18" s="180" t="s">
        <v>209</v>
      </c>
      <c r="B18" s="171" t="s">
        <v>210</v>
      </c>
      <c r="C18" s="172">
        <f t="shared" ref="C18:E21" si="2">C19</f>
        <v>1950000</v>
      </c>
      <c r="D18" s="172">
        <f t="shared" si="2"/>
        <v>1950000</v>
      </c>
      <c r="E18" s="181">
        <f t="shared" si="2"/>
        <v>0</v>
      </c>
    </row>
    <row r="19" spans="1:5" ht="30">
      <c r="A19" s="182" t="s">
        <v>211</v>
      </c>
      <c r="B19" s="173" t="s">
        <v>212</v>
      </c>
      <c r="C19" s="174">
        <f t="shared" si="2"/>
        <v>1950000</v>
      </c>
      <c r="D19" s="174">
        <f t="shared" si="2"/>
        <v>1950000</v>
      </c>
      <c r="E19" s="183">
        <f t="shared" si="2"/>
        <v>0</v>
      </c>
    </row>
    <row r="20" spans="1:5" ht="45">
      <c r="A20" s="182" t="s">
        <v>213</v>
      </c>
      <c r="B20" s="173" t="s">
        <v>214</v>
      </c>
      <c r="C20" s="174">
        <f t="shared" si="2"/>
        <v>1950000</v>
      </c>
      <c r="D20" s="174">
        <f t="shared" si="2"/>
        <v>1950000</v>
      </c>
      <c r="E20" s="183">
        <f t="shared" si="2"/>
        <v>0</v>
      </c>
    </row>
    <row r="21" spans="1:5" ht="30">
      <c r="A21" s="182" t="s">
        <v>215</v>
      </c>
      <c r="B21" s="173" t="s">
        <v>216</v>
      </c>
      <c r="C21" s="174">
        <f t="shared" si="2"/>
        <v>1950000</v>
      </c>
      <c r="D21" s="174">
        <f t="shared" si="2"/>
        <v>1950000</v>
      </c>
      <c r="E21" s="183">
        <f t="shared" si="2"/>
        <v>0</v>
      </c>
    </row>
    <row r="22" spans="1:5" ht="45">
      <c r="A22" s="182" t="s">
        <v>217</v>
      </c>
      <c r="B22" s="173" t="s">
        <v>218</v>
      </c>
      <c r="C22" s="174">
        <v>1950000</v>
      </c>
      <c r="D22" s="174">
        <v>1950000</v>
      </c>
      <c r="E22" s="183">
        <v>0</v>
      </c>
    </row>
    <row r="23" spans="1:5" s="24" customFormat="1" ht="28.5">
      <c r="A23" s="180" t="s">
        <v>219</v>
      </c>
      <c r="B23" s="171" t="s">
        <v>220</v>
      </c>
      <c r="C23" s="172">
        <f t="shared" ref="C23:E26" si="3">C24</f>
        <v>-1950000</v>
      </c>
      <c r="D23" s="172">
        <f t="shared" si="3"/>
        <v>-1950000</v>
      </c>
      <c r="E23" s="181">
        <f t="shared" si="3"/>
        <v>0</v>
      </c>
    </row>
    <row r="24" spans="1:5" s="24" customFormat="1" ht="33.75" customHeight="1">
      <c r="A24" s="180" t="s">
        <v>221</v>
      </c>
      <c r="B24" s="171" t="s">
        <v>222</v>
      </c>
      <c r="C24" s="172">
        <f t="shared" si="3"/>
        <v>-1950000</v>
      </c>
      <c r="D24" s="172">
        <f t="shared" si="3"/>
        <v>-1950000</v>
      </c>
      <c r="E24" s="181">
        <f t="shared" si="3"/>
        <v>0</v>
      </c>
    </row>
    <row r="25" spans="1:5" ht="42.75" customHeight="1">
      <c r="A25" s="182" t="s">
        <v>223</v>
      </c>
      <c r="B25" s="173" t="s">
        <v>224</v>
      </c>
      <c r="C25" s="174">
        <f t="shared" si="3"/>
        <v>-1950000</v>
      </c>
      <c r="D25" s="174">
        <f t="shared" si="3"/>
        <v>-1950000</v>
      </c>
      <c r="E25" s="183">
        <f t="shared" si="3"/>
        <v>0</v>
      </c>
    </row>
    <row r="26" spans="1:5" ht="30">
      <c r="A26" s="184" t="s">
        <v>225</v>
      </c>
      <c r="B26" s="173" t="s">
        <v>226</v>
      </c>
      <c r="C26" s="175">
        <f t="shared" si="3"/>
        <v>-1950000</v>
      </c>
      <c r="D26" s="175">
        <f t="shared" si="3"/>
        <v>-1950000</v>
      </c>
      <c r="E26" s="185">
        <f t="shared" si="3"/>
        <v>0</v>
      </c>
    </row>
    <row r="27" spans="1:5" ht="45.75" thickBot="1">
      <c r="A27" s="186" t="s">
        <v>227</v>
      </c>
      <c r="B27" s="187" t="s">
        <v>228</v>
      </c>
      <c r="C27" s="188">
        <v>-1950000</v>
      </c>
      <c r="D27" s="188">
        <v>-1950000</v>
      </c>
      <c r="E27" s="189">
        <v>0</v>
      </c>
    </row>
  </sheetData>
  <sheetProtection selectLockedCells="1" selectUnlockedCells="1"/>
  <mergeCells count="2">
    <mergeCell ref="C1:E1"/>
    <mergeCell ref="A3:E3"/>
  </mergeCells>
  <pageMargins left="0.7" right="0.7" top="0.75" bottom="0.75" header="0.51180555555555551" footer="0.51180555555555551"/>
  <pageSetup paperSize="9" scale="55"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B1:F28"/>
  <sheetViews>
    <sheetView view="pageBreakPreview" zoomScale="60" workbookViewId="0">
      <selection activeCell="O12" sqref="O12"/>
    </sheetView>
  </sheetViews>
  <sheetFormatPr defaultColWidth="8.7109375" defaultRowHeight="15"/>
  <cols>
    <col min="1" max="1" width="4" style="16" customWidth="1"/>
    <col min="2" max="2" width="8.7109375" style="16"/>
    <col min="3" max="3" width="30.28515625" style="16" customWidth="1"/>
    <col min="4" max="4" width="89.140625" style="16" customWidth="1"/>
    <col min="5" max="5" width="0.5703125" style="16" customWidth="1"/>
    <col min="6" max="6" width="8.7109375" style="16" hidden="1" customWidth="1"/>
    <col min="7" max="16384" width="8.7109375" style="16"/>
  </cols>
  <sheetData>
    <row r="1" spans="2:6" ht="120" customHeight="1">
      <c r="D1" s="416" t="s">
        <v>1206</v>
      </c>
      <c r="E1" s="416"/>
      <c r="F1" s="416"/>
    </row>
    <row r="2" spans="2:6">
      <c r="D2" s="19"/>
    </row>
    <row r="3" spans="2:6" ht="36.75" customHeight="1">
      <c r="C3" s="419" t="s">
        <v>1109</v>
      </c>
      <c r="D3" s="419"/>
    </row>
    <row r="4" spans="2:6" ht="19.5" thickBot="1">
      <c r="B4" s="309"/>
      <c r="C4" s="21"/>
      <c r="D4" s="21"/>
    </row>
    <row r="5" spans="2:6" s="23" customFormat="1" ht="58.5" customHeight="1">
      <c r="B5" s="310"/>
      <c r="C5" s="311" t="s">
        <v>0</v>
      </c>
      <c r="D5" s="312" t="s">
        <v>181</v>
      </c>
      <c r="E5" s="313"/>
    </row>
    <row r="6" spans="2:6" s="23" customFormat="1" ht="18.75" customHeight="1">
      <c r="B6" s="314" t="s">
        <v>1</v>
      </c>
      <c r="C6" s="315"/>
      <c r="D6" s="316" t="s">
        <v>2</v>
      </c>
      <c r="E6" s="313"/>
    </row>
    <row r="7" spans="2:6" ht="18.75" customHeight="1">
      <c r="B7" s="317" t="s">
        <v>1</v>
      </c>
      <c r="C7" s="318" t="s">
        <v>1110</v>
      </c>
      <c r="D7" s="316" t="s">
        <v>186</v>
      </c>
      <c r="E7" s="319"/>
    </row>
    <row r="8" spans="2:6" ht="21.75" customHeight="1">
      <c r="B8" s="317" t="s">
        <v>1</v>
      </c>
      <c r="C8" s="318" t="s">
        <v>1111</v>
      </c>
      <c r="D8" s="316" t="s">
        <v>188</v>
      </c>
    </row>
    <row r="9" spans="2:6" ht="18" customHeight="1">
      <c r="B9" s="317" t="s">
        <v>1</v>
      </c>
      <c r="C9" s="318" t="s">
        <v>1112</v>
      </c>
      <c r="D9" s="316" t="s">
        <v>190</v>
      </c>
    </row>
    <row r="10" spans="2:6" ht="18" customHeight="1">
      <c r="B10" s="320" t="s">
        <v>1</v>
      </c>
      <c r="C10" s="321" t="s">
        <v>1113</v>
      </c>
      <c r="D10" s="322" t="s">
        <v>192</v>
      </c>
    </row>
    <row r="11" spans="2:6" ht="17.25" customHeight="1">
      <c r="B11" s="320" t="s">
        <v>1</v>
      </c>
      <c r="C11" s="321" t="s">
        <v>1114</v>
      </c>
      <c r="D11" s="322" t="s">
        <v>194</v>
      </c>
    </row>
    <row r="12" spans="2:6" ht="18" customHeight="1">
      <c r="B12" s="320" t="s">
        <v>1</v>
      </c>
      <c r="C12" s="321" t="s">
        <v>1115</v>
      </c>
      <c r="D12" s="322" t="s">
        <v>196</v>
      </c>
    </row>
    <row r="13" spans="2:6" ht="15.75" customHeight="1">
      <c r="B13" s="317" t="s">
        <v>1</v>
      </c>
      <c r="C13" s="318" t="s">
        <v>1116</v>
      </c>
      <c r="D13" s="316" t="s">
        <v>198</v>
      </c>
    </row>
    <row r="14" spans="2:6" ht="15.75" customHeight="1">
      <c r="B14" s="320" t="s">
        <v>1</v>
      </c>
      <c r="C14" s="321" t="s">
        <v>1117</v>
      </c>
      <c r="D14" s="322" t="s">
        <v>200</v>
      </c>
    </row>
    <row r="15" spans="2:6" ht="15.75" customHeight="1">
      <c r="B15" s="320" t="s">
        <v>1</v>
      </c>
      <c r="C15" s="321" t="s">
        <v>1118</v>
      </c>
      <c r="D15" s="322" t="s">
        <v>202</v>
      </c>
    </row>
    <row r="16" spans="2:6" ht="18.75" customHeight="1">
      <c r="B16" s="320" t="s">
        <v>1</v>
      </c>
      <c r="C16" s="321" t="s">
        <v>1119</v>
      </c>
      <c r="D16" s="322" t="s">
        <v>204</v>
      </c>
    </row>
    <row r="17" spans="2:4" ht="17.25" customHeight="1">
      <c r="B17" s="317" t="s">
        <v>1</v>
      </c>
      <c r="C17" s="323" t="s">
        <v>1120</v>
      </c>
      <c r="D17" s="324" t="s">
        <v>206</v>
      </c>
    </row>
    <row r="18" spans="2:4" ht="33" customHeight="1">
      <c r="B18" s="320" t="s">
        <v>1</v>
      </c>
      <c r="C18" s="325" t="s">
        <v>1121</v>
      </c>
      <c r="D18" s="326" t="s">
        <v>208</v>
      </c>
    </row>
    <row r="19" spans="2:4" ht="31.5" customHeight="1">
      <c r="B19" s="320" t="s">
        <v>1</v>
      </c>
      <c r="C19" s="325" t="s">
        <v>1122</v>
      </c>
      <c r="D19" s="326" t="s">
        <v>210</v>
      </c>
    </row>
    <row r="20" spans="2:4" ht="34.5" customHeight="1">
      <c r="B20" s="320" t="s">
        <v>1</v>
      </c>
      <c r="C20" s="327" t="s">
        <v>1123</v>
      </c>
      <c r="D20" s="328" t="s">
        <v>212</v>
      </c>
    </row>
    <row r="21" spans="2:4" ht="46.5" customHeight="1">
      <c r="B21" s="320" t="s">
        <v>1</v>
      </c>
      <c r="C21" s="327" t="s">
        <v>1124</v>
      </c>
      <c r="D21" s="328" t="s">
        <v>214</v>
      </c>
    </row>
    <row r="22" spans="2:4" ht="35.25" customHeight="1">
      <c r="B22" s="320" t="s">
        <v>1</v>
      </c>
      <c r="C22" s="327" t="s">
        <v>1125</v>
      </c>
      <c r="D22" s="328" t="s">
        <v>216</v>
      </c>
    </row>
    <row r="23" spans="2:4" ht="54" customHeight="1">
      <c r="B23" s="320" t="s">
        <v>1</v>
      </c>
      <c r="C23" s="327" t="s">
        <v>1126</v>
      </c>
      <c r="D23" s="328" t="s">
        <v>218</v>
      </c>
    </row>
    <row r="24" spans="2:4" ht="19.5" customHeight="1">
      <c r="B24" s="320" t="s">
        <v>1</v>
      </c>
      <c r="C24" s="325" t="s">
        <v>1127</v>
      </c>
      <c r="D24" s="326" t="s">
        <v>220</v>
      </c>
    </row>
    <row r="25" spans="2:4" ht="28.5">
      <c r="B25" s="320" t="s">
        <v>1</v>
      </c>
      <c r="C25" s="325" t="s">
        <v>1128</v>
      </c>
      <c r="D25" s="326" t="s">
        <v>222</v>
      </c>
    </row>
    <row r="26" spans="2:4" ht="31.5">
      <c r="B26" s="320" t="s">
        <v>1</v>
      </c>
      <c r="C26" s="327" t="s">
        <v>1129</v>
      </c>
      <c r="D26" s="328" t="s">
        <v>224</v>
      </c>
    </row>
    <row r="27" spans="2:4" ht="22.5" customHeight="1">
      <c r="B27" s="320" t="s">
        <v>1</v>
      </c>
      <c r="C27" s="329" t="s">
        <v>1130</v>
      </c>
      <c r="D27" s="328" t="s">
        <v>226</v>
      </c>
    </row>
    <row r="28" spans="2:4" ht="47.25" customHeight="1" thickBot="1">
      <c r="B28" s="330" t="s">
        <v>1</v>
      </c>
      <c r="C28" s="331" t="s">
        <v>1131</v>
      </c>
      <c r="D28" s="332" t="s">
        <v>228</v>
      </c>
    </row>
  </sheetData>
  <mergeCells count="2">
    <mergeCell ref="C3:D3"/>
    <mergeCell ref="D1:F1"/>
  </mergeCells>
  <pageMargins left="0.7" right="0.7" top="0.75" bottom="0.75" header="0.3" footer="0.3"/>
  <pageSetup paperSize="9" scale="67" orientation="portrait" verticalDpi="0" r:id="rId1"/>
</worksheet>
</file>

<file path=xl/worksheets/sheet5.xml><?xml version="1.0" encoding="utf-8"?>
<worksheet xmlns="http://schemas.openxmlformats.org/spreadsheetml/2006/main" xmlns:r="http://schemas.openxmlformats.org/officeDocument/2006/relationships">
  <sheetPr codeName="Лист3"/>
  <dimension ref="A1:L637"/>
  <sheetViews>
    <sheetView view="pageBreakPreview" zoomScale="70" zoomScaleSheetLayoutView="70" workbookViewId="0">
      <selection activeCell="L8" sqref="L8"/>
    </sheetView>
  </sheetViews>
  <sheetFormatPr defaultColWidth="8.7109375" defaultRowHeight="15.75"/>
  <cols>
    <col min="1" max="1" width="90.140625" style="25" customWidth="1"/>
    <col min="2" max="2" width="6.42578125" style="26" customWidth="1"/>
    <col min="3" max="3" width="4.7109375" style="27" customWidth="1"/>
    <col min="4" max="4" width="18.7109375" style="27" customWidth="1"/>
    <col min="5" max="5" width="8.85546875" style="27" customWidth="1"/>
    <col min="6" max="6" width="21.5703125" style="28" customWidth="1"/>
    <col min="7" max="7" width="22.85546875" style="1" customWidth="1"/>
    <col min="8" max="8" width="22.5703125" style="1" customWidth="1"/>
    <col min="9" max="9" width="17.140625" style="1" customWidth="1"/>
    <col min="10" max="10" width="18.140625" style="1" customWidth="1"/>
    <col min="11" max="11" width="13.42578125" style="1" bestFit="1" customWidth="1"/>
    <col min="12" max="16384" width="8.7109375" style="1"/>
  </cols>
  <sheetData>
    <row r="1" spans="1:12" ht="141.75" customHeight="1">
      <c r="B1" s="29"/>
      <c r="C1" s="29"/>
      <c r="D1" s="29"/>
      <c r="E1" s="29"/>
      <c r="F1" s="416" t="s">
        <v>1207</v>
      </c>
      <c r="G1" s="416"/>
      <c r="H1" s="416"/>
    </row>
    <row r="2" spans="1:12">
      <c r="B2" s="30"/>
      <c r="C2" s="30"/>
      <c r="D2" s="29"/>
      <c r="E2" s="29"/>
      <c r="F2" s="29"/>
    </row>
    <row r="3" spans="1:12" ht="56.25" customHeight="1">
      <c r="A3" s="420" t="s">
        <v>229</v>
      </c>
      <c r="B3" s="420"/>
      <c r="C3" s="420"/>
      <c r="D3" s="420"/>
      <c r="E3" s="420"/>
      <c r="F3" s="420"/>
      <c r="G3" s="420"/>
      <c r="H3" s="420"/>
    </row>
    <row r="4" spans="1:12" ht="16.5" thickBot="1">
      <c r="F4" s="13"/>
      <c r="G4" s="13"/>
      <c r="H4" s="13"/>
      <c r="I4" s="39"/>
      <c r="J4" s="39"/>
      <c r="K4" s="39"/>
      <c r="L4" s="39"/>
    </row>
    <row r="5" spans="1:12" s="31" customFormat="1" ht="42.75" customHeight="1">
      <c r="A5" s="195" t="s">
        <v>230</v>
      </c>
      <c r="B5" s="196" t="s">
        <v>231</v>
      </c>
      <c r="C5" s="196" t="s">
        <v>232</v>
      </c>
      <c r="D5" s="196" t="s">
        <v>233</v>
      </c>
      <c r="E5" s="196" t="s">
        <v>234</v>
      </c>
      <c r="F5" s="197" t="s">
        <v>182</v>
      </c>
      <c r="G5" s="197" t="s">
        <v>183</v>
      </c>
      <c r="H5" s="197" t="s">
        <v>184</v>
      </c>
    </row>
    <row r="6" spans="1:12" ht="28.5" customHeight="1">
      <c r="A6" s="198" t="s">
        <v>235</v>
      </c>
      <c r="B6" s="124"/>
      <c r="C6" s="124"/>
      <c r="D6" s="124"/>
      <c r="E6" s="124"/>
      <c r="F6" s="118">
        <f>F8+F152+F159+F213+F251+F422+F462+F468+F568+F592+F7</f>
        <v>1191735947.5699999</v>
      </c>
      <c r="G6" s="118">
        <f>G8+G152+G159+G213+G251+G422+G462+G468+G568+G592+G7</f>
        <v>908609933.74000013</v>
      </c>
      <c r="H6" s="199">
        <f>H8+H152+H159+H213+H251+H422+H462+H468+H568+H592+H7</f>
        <v>918447253</v>
      </c>
      <c r="I6" s="34"/>
      <c r="J6" s="34"/>
    </row>
    <row r="7" spans="1:12" ht="18.75">
      <c r="A7" s="198" t="s">
        <v>236</v>
      </c>
      <c r="B7" s="124"/>
      <c r="C7" s="124"/>
      <c r="D7" s="124"/>
      <c r="E7" s="124"/>
      <c r="F7" s="118"/>
      <c r="G7" s="118">
        <f>'Прил 6'!H7</f>
        <v>9149127.3399999999</v>
      </c>
      <c r="H7" s="199">
        <f>'Прил 6'!I7</f>
        <v>17885979.5</v>
      </c>
      <c r="I7" s="34"/>
      <c r="J7" s="34"/>
    </row>
    <row r="8" spans="1:12" ht="18.75">
      <c r="A8" s="200" t="s">
        <v>237</v>
      </c>
      <c r="B8" s="124" t="s">
        <v>238</v>
      </c>
      <c r="C8" s="124" t="s">
        <v>239</v>
      </c>
      <c r="D8" s="124"/>
      <c r="E8" s="124"/>
      <c r="F8" s="118">
        <f>F9+F14+F32+F56+F73+F61+F78</f>
        <v>103138158.44999999</v>
      </c>
      <c r="G8" s="118">
        <f>G9+G14+G32+G56+G73+G61+G78</f>
        <v>90310313.780000001</v>
      </c>
      <c r="H8" s="118">
        <f>H9+H14+H32+H56+H73+H61+H78</f>
        <v>111521100.71000001</v>
      </c>
      <c r="I8" s="34"/>
      <c r="J8" s="34"/>
    </row>
    <row r="9" spans="1:12" ht="36.950000000000003" customHeight="1">
      <c r="A9" s="201" t="s">
        <v>240</v>
      </c>
      <c r="B9" s="124" t="s">
        <v>238</v>
      </c>
      <c r="C9" s="124" t="s">
        <v>241</v>
      </c>
      <c r="D9" s="124"/>
      <c r="E9" s="124"/>
      <c r="F9" s="118">
        <f>F10</f>
        <v>1769087</v>
      </c>
      <c r="G9" s="118">
        <f t="shared" ref="G9:H12" si="0">G10</f>
        <v>1719087</v>
      </c>
      <c r="H9" s="199">
        <f t="shared" si="0"/>
        <v>1719087</v>
      </c>
      <c r="I9" s="34"/>
      <c r="J9" s="34"/>
    </row>
    <row r="10" spans="1:12" ht="23.25" customHeight="1">
      <c r="A10" s="202" t="s">
        <v>242</v>
      </c>
      <c r="B10" s="122" t="s">
        <v>238</v>
      </c>
      <c r="C10" s="122" t="s">
        <v>241</v>
      </c>
      <c r="D10" s="122" t="s">
        <v>243</v>
      </c>
      <c r="E10" s="122"/>
      <c r="F10" s="119">
        <f>F11</f>
        <v>1769087</v>
      </c>
      <c r="G10" s="119">
        <f t="shared" si="0"/>
        <v>1719087</v>
      </c>
      <c r="H10" s="203">
        <f t="shared" si="0"/>
        <v>1719087</v>
      </c>
      <c r="I10" s="34"/>
      <c r="J10" s="34"/>
    </row>
    <row r="11" spans="1:12" ht="18.75">
      <c r="A11" s="202" t="s">
        <v>244</v>
      </c>
      <c r="B11" s="122" t="s">
        <v>238</v>
      </c>
      <c r="C11" s="122" t="s">
        <v>241</v>
      </c>
      <c r="D11" s="122" t="s">
        <v>245</v>
      </c>
      <c r="E11" s="122"/>
      <c r="F11" s="119">
        <f>F12</f>
        <v>1769087</v>
      </c>
      <c r="G11" s="119">
        <f t="shared" si="0"/>
        <v>1719087</v>
      </c>
      <c r="H11" s="203">
        <f t="shared" si="0"/>
        <v>1719087</v>
      </c>
      <c r="I11" s="34"/>
      <c r="J11" s="34"/>
    </row>
    <row r="12" spans="1:12" ht="37.5">
      <c r="A12" s="204" t="s">
        <v>246</v>
      </c>
      <c r="B12" s="122" t="s">
        <v>238</v>
      </c>
      <c r="C12" s="122" t="s">
        <v>241</v>
      </c>
      <c r="D12" s="122" t="s">
        <v>247</v>
      </c>
      <c r="E12" s="122"/>
      <c r="F12" s="119">
        <f>F13</f>
        <v>1769087</v>
      </c>
      <c r="G12" s="119">
        <f t="shared" si="0"/>
        <v>1719087</v>
      </c>
      <c r="H12" s="203">
        <f t="shared" si="0"/>
        <v>1719087</v>
      </c>
      <c r="I12" s="34"/>
      <c r="J12" s="34"/>
    </row>
    <row r="13" spans="1:12" ht="61.5" customHeight="1">
      <c r="A13" s="125" t="s">
        <v>248</v>
      </c>
      <c r="B13" s="122" t="s">
        <v>238</v>
      </c>
      <c r="C13" s="122" t="s">
        <v>241</v>
      </c>
      <c r="D13" s="122" t="s">
        <v>247</v>
      </c>
      <c r="E13" s="191">
        <v>100</v>
      </c>
      <c r="F13" s="119">
        <f>'Прил 6'!G14</f>
        <v>1769087</v>
      </c>
      <c r="G13" s="119">
        <f>'Прил 6'!H14</f>
        <v>1719087</v>
      </c>
      <c r="H13" s="203">
        <f>'Прил 6'!I14</f>
        <v>1719087</v>
      </c>
      <c r="I13" s="34"/>
      <c r="J13" s="34"/>
    </row>
    <row r="14" spans="1:12" ht="66" customHeight="1">
      <c r="A14" s="205" t="s">
        <v>249</v>
      </c>
      <c r="B14" s="124" t="s">
        <v>238</v>
      </c>
      <c r="C14" s="124" t="s">
        <v>250</v>
      </c>
      <c r="D14" s="124"/>
      <c r="E14" s="124"/>
      <c r="F14" s="118">
        <f>F15+F22</f>
        <v>5265563.2299999995</v>
      </c>
      <c r="G14" s="118">
        <f>G15+G22</f>
        <v>4477843.2</v>
      </c>
      <c r="H14" s="199">
        <f>H15+H22</f>
        <v>4477843.2</v>
      </c>
      <c r="I14" s="34"/>
      <c r="J14" s="34"/>
    </row>
    <row r="15" spans="1:12" ht="40.5" customHeight="1">
      <c r="A15" s="125" t="s">
        <v>251</v>
      </c>
      <c r="B15" s="122" t="s">
        <v>238</v>
      </c>
      <c r="C15" s="122" t="s">
        <v>250</v>
      </c>
      <c r="D15" s="122" t="s">
        <v>252</v>
      </c>
      <c r="E15" s="122"/>
      <c r="F15" s="119">
        <f>F16+F19</f>
        <v>1031867.97</v>
      </c>
      <c r="G15" s="119">
        <f>G16+G19</f>
        <v>660900</v>
      </c>
      <c r="H15" s="203">
        <f>H16+H19</f>
        <v>660900</v>
      </c>
      <c r="I15" s="34"/>
      <c r="J15" s="34"/>
    </row>
    <row r="16" spans="1:12" ht="30.75" customHeight="1">
      <c r="A16" s="125" t="s">
        <v>253</v>
      </c>
      <c r="B16" s="122" t="s">
        <v>238</v>
      </c>
      <c r="C16" s="122" t="s">
        <v>250</v>
      </c>
      <c r="D16" s="122" t="s">
        <v>254</v>
      </c>
      <c r="E16" s="122"/>
      <c r="F16" s="119">
        <f t="shared" ref="F16:H17" si="1">F17</f>
        <v>544147.93999999994</v>
      </c>
      <c r="G16" s="119">
        <f t="shared" si="1"/>
        <v>660900</v>
      </c>
      <c r="H16" s="203">
        <f t="shared" si="1"/>
        <v>660900</v>
      </c>
      <c r="I16" s="34"/>
      <c r="J16" s="34"/>
    </row>
    <row r="17" spans="1:10" ht="46.5" customHeight="1">
      <c r="A17" s="125" t="s">
        <v>246</v>
      </c>
      <c r="B17" s="122" t="s">
        <v>238</v>
      </c>
      <c r="C17" s="122" t="s">
        <v>250</v>
      </c>
      <c r="D17" s="122" t="s">
        <v>255</v>
      </c>
      <c r="E17" s="122"/>
      <c r="F17" s="119">
        <f t="shared" si="1"/>
        <v>544147.93999999994</v>
      </c>
      <c r="G17" s="119">
        <f t="shared" si="1"/>
        <v>660900</v>
      </c>
      <c r="H17" s="203">
        <f t="shared" si="1"/>
        <v>660900</v>
      </c>
      <c r="I17" s="34"/>
      <c r="J17" s="34"/>
    </row>
    <row r="18" spans="1:10" ht="69" customHeight="1">
      <c r="A18" s="125" t="s">
        <v>248</v>
      </c>
      <c r="B18" s="122" t="s">
        <v>238</v>
      </c>
      <c r="C18" s="122" t="s">
        <v>250</v>
      </c>
      <c r="D18" s="122" t="s">
        <v>255</v>
      </c>
      <c r="E18" s="122" t="s">
        <v>256</v>
      </c>
      <c r="F18" s="119">
        <f>'Прил 6'!G241</f>
        <v>544147.93999999994</v>
      </c>
      <c r="G18" s="119">
        <f>'Прил 6'!H241</f>
        <v>660900</v>
      </c>
      <c r="H18" s="203">
        <f>'Прил 6'!I241</f>
        <v>660900</v>
      </c>
      <c r="I18" s="34"/>
      <c r="J18" s="34"/>
    </row>
    <row r="19" spans="1:10" ht="27.75" customHeight="1">
      <c r="A19" s="125" t="s">
        <v>257</v>
      </c>
      <c r="B19" s="122" t="s">
        <v>238</v>
      </c>
      <c r="C19" s="122" t="s">
        <v>250</v>
      </c>
      <c r="D19" s="122" t="s">
        <v>258</v>
      </c>
      <c r="E19" s="122"/>
      <c r="F19" s="119">
        <f t="shared" ref="F19:H20" si="2">F20</f>
        <v>487720.03</v>
      </c>
      <c r="G19" s="119">
        <f t="shared" si="2"/>
        <v>0</v>
      </c>
      <c r="H19" s="203">
        <f t="shared" si="2"/>
        <v>0</v>
      </c>
      <c r="I19" s="34"/>
      <c r="J19" s="34"/>
    </row>
    <row r="20" spans="1:10" ht="42.75" customHeight="1">
      <c r="A20" s="125" t="s">
        <v>259</v>
      </c>
      <c r="B20" s="122" t="s">
        <v>238</v>
      </c>
      <c r="C20" s="122" t="s">
        <v>250</v>
      </c>
      <c r="D20" s="122" t="s">
        <v>260</v>
      </c>
      <c r="E20" s="122"/>
      <c r="F20" s="119">
        <f t="shared" si="2"/>
        <v>487720.03</v>
      </c>
      <c r="G20" s="119">
        <f t="shared" si="2"/>
        <v>0</v>
      </c>
      <c r="H20" s="203">
        <f t="shared" si="2"/>
        <v>0</v>
      </c>
      <c r="I20" s="34"/>
      <c r="J20" s="34"/>
    </row>
    <row r="21" spans="1:10" ht="66" customHeight="1">
      <c r="A21" s="125" t="s">
        <v>248</v>
      </c>
      <c r="B21" s="122" t="s">
        <v>238</v>
      </c>
      <c r="C21" s="122" t="s">
        <v>250</v>
      </c>
      <c r="D21" s="122" t="s">
        <v>260</v>
      </c>
      <c r="E21" s="122" t="s">
        <v>256</v>
      </c>
      <c r="F21" s="119">
        <f>'Прил 6'!G244</f>
        <v>487720.03</v>
      </c>
      <c r="G21" s="119">
        <f>'Прил 6'!H244</f>
        <v>0</v>
      </c>
      <c r="H21" s="203">
        <f>'Прил 6'!I244</f>
        <v>0</v>
      </c>
      <c r="I21" s="34"/>
      <c r="J21" s="34"/>
    </row>
    <row r="22" spans="1:10" ht="48" customHeight="1">
      <c r="A22" s="125" t="s">
        <v>261</v>
      </c>
      <c r="B22" s="122" t="s">
        <v>238</v>
      </c>
      <c r="C22" s="122" t="s">
        <v>250</v>
      </c>
      <c r="D22" s="122" t="s">
        <v>262</v>
      </c>
      <c r="E22" s="122"/>
      <c r="F22" s="119">
        <f>F23+F26+F29</f>
        <v>4233695.26</v>
      </c>
      <c r="G22" s="119">
        <f>G23+G26+G29</f>
        <v>3816943.2</v>
      </c>
      <c r="H22" s="203">
        <f>H23+H26+H29</f>
        <v>3816943.2</v>
      </c>
      <c r="I22" s="34"/>
      <c r="J22" s="34"/>
    </row>
    <row r="23" spans="1:10" ht="37.5">
      <c r="A23" s="125" t="s">
        <v>263</v>
      </c>
      <c r="B23" s="122" t="s">
        <v>238</v>
      </c>
      <c r="C23" s="122" t="s">
        <v>250</v>
      </c>
      <c r="D23" s="122" t="s">
        <v>264</v>
      </c>
      <c r="E23" s="122"/>
      <c r="F23" s="119">
        <f t="shared" ref="F23:H24" si="3">F24</f>
        <v>1652458</v>
      </c>
      <c r="G23" s="119">
        <f t="shared" si="3"/>
        <v>1647458</v>
      </c>
      <c r="H23" s="203">
        <f t="shared" si="3"/>
        <v>1647458</v>
      </c>
      <c r="I23" s="34"/>
      <c r="J23" s="34"/>
    </row>
    <row r="24" spans="1:10" ht="37.5">
      <c r="A24" s="125" t="s">
        <v>246</v>
      </c>
      <c r="B24" s="122" t="s">
        <v>238</v>
      </c>
      <c r="C24" s="122" t="s">
        <v>250</v>
      </c>
      <c r="D24" s="122" t="s">
        <v>265</v>
      </c>
      <c r="E24" s="122"/>
      <c r="F24" s="119">
        <f t="shared" si="3"/>
        <v>1652458</v>
      </c>
      <c r="G24" s="119">
        <f t="shared" si="3"/>
        <v>1647458</v>
      </c>
      <c r="H24" s="203">
        <f t="shared" si="3"/>
        <v>1647458</v>
      </c>
      <c r="I24" s="34"/>
      <c r="J24" s="34"/>
    </row>
    <row r="25" spans="1:10" ht="75">
      <c r="A25" s="125" t="s">
        <v>248</v>
      </c>
      <c r="B25" s="122" t="s">
        <v>238</v>
      </c>
      <c r="C25" s="122" t="s">
        <v>250</v>
      </c>
      <c r="D25" s="122" t="s">
        <v>265</v>
      </c>
      <c r="E25" s="122" t="s">
        <v>256</v>
      </c>
      <c r="F25" s="119">
        <f>'Прил 6'!G248</f>
        <v>1652458</v>
      </c>
      <c r="G25" s="119">
        <f>'Прил 6'!H248</f>
        <v>1647458</v>
      </c>
      <c r="H25" s="203">
        <f>'Прил 6'!I248</f>
        <v>1647458</v>
      </c>
      <c r="I25" s="34"/>
      <c r="J25" s="34"/>
    </row>
    <row r="26" spans="1:10" ht="37.5">
      <c r="A26" s="125" t="s">
        <v>266</v>
      </c>
      <c r="B26" s="122" t="s">
        <v>238</v>
      </c>
      <c r="C26" s="122" t="s">
        <v>250</v>
      </c>
      <c r="D26" s="122" t="s">
        <v>267</v>
      </c>
      <c r="E26" s="122"/>
      <c r="F26" s="119">
        <f t="shared" ref="F26:H27" si="4">F27</f>
        <v>1487713</v>
      </c>
      <c r="G26" s="119">
        <f t="shared" si="4"/>
        <v>1482713</v>
      </c>
      <c r="H26" s="203">
        <f t="shared" si="4"/>
        <v>1482713</v>
      </c>
      <c r="I26" s="34"/>
      <c r="J26" s="34"/>
    </row>
    <row r="27" spans="1:10" ht="45.75" customHeight="1">
      <c r="A27" s="125" t="s">
        <v>246</v>
      </c>
      <c r="B27" s="122" t="s">
        <v>238</v>
      </c>
      <c r="C27" s="122" t="s">
        <v>250</v>
      </c>
      <c r="D27" s="122" t="s">
        <v>268</v>
      </c>
      <c r="E27" s="122"/>
      <c r="F27" s="119">
        <f t="shared" si="4"/>
        <v>1487713</v>
      </c>
      <c r="G27" s="119">
        <f t="shared" si="4"/>
        <v>1482713</v>
      </c>
      <c r="H27" s="203">
        <f t="shared" si="4"/>
        <v>1482713</v>
      </c>
      <c r="I27" s="34"/>
      <c r="J27" s="34"/>
    </row>
    <row r="28" spans="1:10" ht="66.75" customHeight="1">
      <c r="A28" s="125" t="s">
        <v>248</v>
      </c>
      <c r="B28" s="122" t="s">
        <v>238</v>
      </c>
      <c r="C28" s="122" t="s">
        <v>250</v>
      </c>
      <c r="D28" s="122" t="s">
        <v>268</v>
      </c>
      <c r="E28" s="122" t="s">
        <v>256</v>
      </c>
      <c r="F28" s="119">
        <f>'Прил 6'!G251</f>
        <v>1487713</v>
      </c>
      <c r="G28" s="119">
        <f>'Прил 6'!H251</f>
        <v>1482713</v>
      </c>
      <c r="H28" s="203">
        <f>'Прил 6'!I251</f>
        <v>1482713</v>
      </c>
      <c r="I28" s="34"/>
      <c r="J28" s="34"/>
    </row>
    <row r="29" spans="1:10" ht="31.9" customHeight="1">
      <c r="A29" s="125" t="s">
        <v>269</v>
      </c>
      <c r="B29" s="122" t="s">
        <v>238</v>
      </c>
      <c r="C29" s="122" t="s">
        <v>250</v>
      </c>
      <c r="D29" s="122" t="s">
        <v>270</v>
      </c>
      <c r="E29" s="122"/>
      <c r="F29" s="119">
        <f t="shared" ref="F29:H30" si="5">F30</f>
        <v>1093524.26</v>
      </c>
      <c r="G29" s="119">
        <f t="shared" si="5"/>
        <v>686772.2</v>
      </c>
      <c r="H29" s="203">
        <f t="shared" si="5"/>
        <v>686772.2</v>
      </c>
      <c r="I29" s="34"/>
      <c r="J29" s="34"/>
    </row>
    <row r="30" spans="1:10" ht="37.35" customHeight="1">
      <c r="A30" s="125" t="s">
        <v>246</v>
      </c>
      <c r="B30" s="122" t="s">
        <v>238</v>
      </c>
      <c r="C30" s="122" t="s">
        <v>250</v>
      </c>
      <c r="D30" s="122" t="s">
        <v>271</v>
      </c>
      <c r="E30" s="122"/>
      <c r="F30" s="119">
        <f t="shared" si="5"/>
        <v>1093524.26</v>
      </c>
      <c r="G30" s="119">
        <f t="shared" si="5"/>
        <v>686772.2</v>
      </c>
      <c r="H30" s="203">
        <f t="shared" si="5"/>
        <v>686772.2</v>
      </c>
      <c r="I30" s="34"/>
      <c r="J30" s="34"/>
    </row>
    <row r="31" spans="1:10" ht="60.75" customHeight="1">
      <c r="A31" s="125" t="s">
        <v>248</v>
      </c>
      <c r="B31" s="122" t="s">
        <v>238</v>
      </c>
      <c r="C31" s="122" t="s">
        <v>250</v>
      </c>
      <c r="D31" s="122" t="s">
        <v>271</v>
      </c>
      <c r="E31" s="122" t="s">
        <v>256</v>
      </c>
      <c r="F31" s="119">
        <f>'Прил 6'!G254</f>
        <v>1093524.26</v>
      </c>
      <c r="G31" s="119">
        <f>'Прил 6'!H254</f>
        <v>686772.2</v>
      </c>
      <c r="H31" s="203">
        <f>'Прил 6'!I254</f>
        <v>686772.2</v>
      </c>
      <c r="I31" s="34"/>
      <c r="J31" s="34"/>
    </row>
    <row r="32" spans="1:10" ht="65.25" customHeight="1">
      <c r="A32" s="205" t="s">
        <v>272</v>
      </c>
      <c r="B32" s="124" t="s">
        <v>238</v>
      </c>
      <c r="C32" s="124" t="s">
        <v>273</v>
      </c>
      <c r="D32" s="124"/>
      <c r="E32" s="124"/>
      <c r="F32" s="118">
        <f>F33+F40+F45+F52</f>
        <v>26671541.870000001</v>
      </c>
      <c r="G32" s="118">
        <f>G33+G40+G45+G52</f>
        <v>24656045</v>
      </c>
      <c r="H32" s="199">
        <f>H33+H40+H45+H52</f>
        <v>24656045</v>
      </c>
      <c r="I32" s="34"/>
      <c r="J32" s="34"/>
    </row>
    <row r="33" spans="1:10" ht="45" customHeight="1">
      <c r="A33" s="125" t="s">
        <v>274</v>
      </c>
      <c r="B33" s="122" t="s">
        <v>238</v>
      </c>
      <c r="C33" s="122" t="s">
        <v>273</v>
      </c>
      <c r="D33" s="122" t="s">
        <v>275</v>
      </c>
      <c r="E33" s="191"/>
      <c r="F33" s="119">
        <f t="shared" ref="F33:H34" si="6">F34</f>
        <v>358077</v>
      </c>
      <c r="G33" s="119">
        <f t="shared" si="6"/>
        <v>358077</v>
      </c>
      <c r="H33" s="203">
        <f t="shared" si="6"/>
        <v>358077</v>
      </c>
      <c r="I33" s="34"/>
      <c r="J33" s="34"/>
    </row>
    <row r="34" spans="1:10" ht="48" customHeight="1">
      <c r="A34" s="125" t="s">
        <v>276</v>
      </c>
      <c r="B34" s="122" t="s">
        <v>238</v>
      </c>
      <c r="C34" s="122" t="s">
        <v>273</v>
      </c>
      <c r="D34" s="122" t="s">
        <v>277</v>
      </c>
      <c r="E34" s="191"/>
      <c r="F34" s="119">
        <f t="shared" si="6"/>
        <v>358077</v>
      </c>
      <c r="G34" s="119">
        <f t="shared" si="6"/>
        <v>358077</v>
      </c>
      <c r="H34" s="203">
        <f t="shared" si="6"/>
        <v>358077</v>
      </c>
      <c r="I34" s="34"/>
      <c r="J34" s="34"/>
    </row>
    <row r="35" spans="1:10" ht="48.75" customHeight="1">
      <c r="A35" s="125" t="s">
        <v>278</v>
      </c>
      <c r="B35" s="122" t="s">
        <v>238</v>
      </c>
      <c r="C35" s="122" t="s">
        <v>273</v>
      </c>
      <c r="D35" s="122" t="s">
        <v>279</v>
      </c>
      <c r="E35" s="191"/>
      <c r="F35" s="119">
        <f>F36+F38</f>
        <v>358077</v>
      </c>
      <c r="G35" s="119">
        <f>G36+G38</f>
        <v>358077</v>
      </c>
      <c r="H35" s="203">
        <f>H36+H38</f>
        <v>358077</v>
      </c>
      <c r="I35" s="34"/>
      <c r="J35" s="34"/>
    </row>
    <row r="36" spans="1:10" ht="42.95" customHeight="1">
      <c r="A36" s="125" t="s">
        <v>280</v>
      </c>
      <c r="B36" s="122" t="s">
        <v>238</v>
      </c>
      <c r="C36" s="122" t="s">
        <v>273</v>
      </c>
      <c r="D36" s="122" t="s">
        <v>281</v>
      </c>
      <c r="E36" s="191"/>
      <c r="F36" s="119">
        <f>F37</f>
        <v>333077</v>
      </c>
      <c r="G36" s="119">
        <f>G37</f>
        <v>333077</v>
      </c>
      <c r="H36" s="203">
        <f>H37</f>
        <v>333077</v>
      </c>
      <c r="I36" s="34"/>
      <c r="J36" s="34"/>
    </row>
    <row r="37" spans="1:10" ht="61.9" customHeight="1">
      <c r="A37" s="125" t="s">
        <v>248</v>
      </c>
      <c r="B37" s="122" t="s">
        <v>238</v>
      </c>
      <c r="C37" s="122" t="s">
        <v>273</v>
      </c>
      <c r="D37" s="122" t="s">
        <v>281</v>
      </c>
      <c r="E37" s="191">
        <v>100</v>
      </c>
      <c r="F37" s="119">
        <f>'Прил 6'!G20</f>
        <v>333077</v>
      </c>
      <c r="G37" s="119">
        <f>'Прил 6'!H20</f>
        <v>333077</v>
      </c>
      <c r="H37" s="203">
        <f>'Прил 6'!I20</f>
        <v>333077</v>
      </c>
      <c r="I37" s="34"/>
      <c r="J37" s="34"/>
    </row>
    <row r="38" spans="1:10" ht="45.75" customHeight="1">
      <c r="A38" s="125" t="s">
        <v>282</v>
      </c>
      <c r="B38" s="122" t="s">
        <v>238</v>
      </c>
      <c r="C38" s="122" t="s">
        <v>273</v>
      </c>
      <c r="D38" s="122" t="s">
        <v>283</v>
      </c>
      <c r="E38" s="191"/>
      <c r="F38" s="119">
        <f>F39</f>
        <v>25000</v>
      </c>
      <c r="G38" s="119">
        <f>G39</f>
        <v>25000</v>
      </c>
      <c r="H38" s="203">
        <f>H39</f>
        <v>25000</v>
      </c>
      <c r="I38" s="34"/>
      <c r="J38" s="34"/>
    </row>
    <row r="39" spans="1:10" ht="48" customHeight="1">
      <c r="A39" s="125" t="s">
        <v>284</v>
      </c>
      <c r="B39" s="122" t="s">
        <v>238</v>
      </c>
      <c r="C39" s="122" t="s">
        <v>273</v>
      </c>
      <c r="D39" s="122" t="s">
        <v>283</v>
      </c>
      <c r="E39" s="191">
        <v>200</v>
      </c>
      <c r="F39" s="119">
        <f>'Прил 6'!G22</f>
        <v>25000</v>
      </c>
      <c r="G39" s="119">
        <f>'Прил 6'!H22</f>
        <v>25000</v>
      </c>
      <c r="H39" s="203">
        <f>'Прил 6'!I22</f>
        <v>25000</v>
      </c>
      <c r="I39" s="34"/>
      <c r="J39" s="34"/>
    </row>
    <row r="40" spans="1:10" ht="42.2" customHeight="1">
      <c r="A40" s="125" t="s">
        <v>285</v>
      </c>
      <c r="B40" s="122" t="s">
        <v>238</v>
      </c>
      <c r="C40" s="122" t="s">
        <v>273</v>
      </c>
      <c r="D40" s="122" t="s">
        <v>286</v>
      </c>
      <c r="E40" s="191"/>
      <c r="F40" s="119">
        <f>F41</f>
        <v>305800</v>
      </c>
      <c r="G40" s="119">
        <f t="shared" ref="G40:H43" si="7">G41</f>
        <v>305800</v>
      </c>
      <c r="H40" s="203">
        <f t="shared" si="7"/>
        <v>305800</v>
      </c>
      <c r="I40" s="34"/>
      <c r="J40" s="34"/>
    </row>
    <row r="41" spans="1:10" ht="45.75" customHeight="1">
      <c r="A41" s="125" t="s">
        <v>287</v>
      </c>
      <c r="B41" s="122" t="s">
        <v>238</v>
      </c>
      <c r="C41" s="122" t="s">
        <v>273</v>
      </c>
      <c r="D41" s="122" t="s">
        <v>288</v>
      </c>
      <c r="E41" s="191"/>
      <c r="F41" s="119">
        <f>F42</f>
        <v>305800</v>
      </c>
      <c r="G41" s="119">
        <f t="shared" si="7"/>
        <v>305800</v>
      </c>
      <c r="H41" s="203">
        <f t="shared" si="7"/>
        <v>305800</v>
      </c>
      <c r="I41" s="34"/>
      <c r="J41" s="34"/>
    </row>
    <row r="42" spans="1:10" ht="41.65" customHeight="1">
      <c r="A42" s="125" t="s">
        <v>289</v>
      </c>
      <c r="B42" s="122" t="s">
        <v>238</v>
      </c>
      <c r="C42" s="122" t="s">
        <v>273</v>
      </c>
      <c r="D42" s="122" t="s">
        <v>290</v>
      </c>
      <c r="E42" s="191"/>
      <c r="F42" s="119">
        <f>F43</f>
        <v>305800</v>
      </c>
      <c r="G42" s="119">
        <f t="shared" si="7"/>
        <v>305800</v>
      </c>
      <c r="H42" s="203">
        <f t="shared" si="7"/>
        <v>305800</v>
      </c>
      <c r="I42" s="34"/>
      <c r="J42" s="34"/>
    </row>
    <row r="43" spans="1:10" ht="63.75" customHeight="1">
      <c r="A43" s="125" t="s">
        <v>291</v>
      </c>
      <c r="B43" s="122" t="s">
        <v>238</v>
      </c>
      <c r="C43" s="122" t="s">
        <v>273</v>
      </c>
      <c r="D43" s="122" t="s">
        <v>292</v>
      </c>
      <c r="E43" s="191"/>
      <c r="F43" s="119">
        <f>F44</f>
        <v>305800</v>
      </c>
      <c r="G43" s="119">
        <f t="shared" si="7"/>
        <v>305800</v>
      </c>
      <c r="H43" s="203">
        <f t="shared" si="7"/>
        <v>305800</v>
      </c>
      <c r="I43" s="34"/>
      <c r="J43" s="34"/>
    </row>
    <row r="44" spans="1:10" ht="65.25" customHeight="1">
      <c r="A44" s="125" t="s">
        <v>248</v>
      </c>
      <c r="B44" s="122" t="s">
        <v>238</v>
      </c>
      <c r="C44" s="122" t="s">
        <v>273</v>
      </c>
      <c r="D44" s="122" t="s">
        <v>292</v>
      </c>
      <c r="E44" s="191">
        <v>100</v>
      </c>
      <c r="F44" s="119">
        <f>'Прил 6'!G27</f>
        <v>305800</v>
      </c>
      <c r="G44" s="119">
        <f>'Прил 6'!H27</f>
        <v>305800</v>
      </c>
      <c r="H44" s="203">
        <f>'Прил 6'!I27</f>
        <v>305800</v>
      </c>
      <c r="I44" s="34"/>
      <c r="J44" s="34"/>
    </row>
    <row r="45" spans="1:10" ht="48" customHeight="1">
      <c r="A45" s="125" t="s">
        <v>293</v>
      </c>
      <c r="B45" s="122" t="s">
        <v>238</v>
      </c>
      <c r="C45" s="122" t="s">
        <v>273</v>
      </c>
      <c r="D45" s="122" t="s">
        <v>294</v>
      </c>
      <c r="E45" s="191"/>
      <c r="F45" s="119">
        <f>F46</f>
        <v>25701864.870000001</v>
      </c>
      <c r="G45" s="119">
        <f>G46</f>
        <v>23686368</v>
      </c>
      <c r="H45" s="203">
        <f>H46</f>
        <v>23686368</v>
      </c>
      <c r="I45" s="34"/>
      <c r="J45" s="34"/>
    </row>
    <row r="46" spans="1:10" ht="37.5">
      <c r="A46" s="125" t="s">
        <v>295</v>
      </c>
      <c r="B46" s="122" t="s">
        <v>238</v>
      </c>
      <c r="C46" s="122" t="s">
        <v>273</v>
      </c>
      <c r="D46" s="122" t="s">
        <v>296</v>
      </c>
      <c r="E46" s="191"/>
      <c r="F46" s="119">
        <f>F47+F50</f>
        <v>25701864.870000001</v>
      </c>
      <c r="G46" s="119">
        <f>G47+G50</f>
        <v>23686368</v>
      </c>
      <c r="H46" s="203">
        <f>H47+H50</f>
        <v>23686368</v>
      </c>
      <c r="I46" s="34"/>
      <c r="J46" s="34"/>
    </row>
    <row r="47" spans="1:10" ht="37.5">
      <c r="A47" s="125" t="s">
        <v>246</v>
      </c>
      <c r="B47" s="122" t="s">
        <v>238</v>
      </c>
      <c r="C47" s="122" t="s">
        <v>273</v>
      </c>
      <c r="D47" s="122" t="s">
        <v>297</v>
      </c>
      <c r="E47" s="191"/>
      <c r="F47" s="119">
        <f>F48+F49</f>
        <v>25285419.870000001</v>
      </c>
      <c r="G47" s="119">
        <f>G48+G49</f>
        <v>23686368</v>
      </c>
      <c r="H47" s="203">
        <f>H48+H49</f>
        <v>23686368</v>
      </c>
      <c r="I47" s="34"/>
      <c r="J47" s="34"/>
    </row>
    <row r="48" spans="1:10" ht="65.25" customHeight="1">
      <c r="A48" s="125" t="s">
        <v>248</v>
      </c>
      <c r="B48" s="122" t="s">
        <v>238</v>
      </c>
      <c r="C48" s="122" t="s">
        <v>273</v>
      </c>
      <c r="D48" s="122" t="s">
        <v>297</v>
      </c>
      <c r="E48" s="191">
        <v>100</v>
      </c>
      <c r="F48" s="119">
        <f>'Прил 6'!G31</f>
        <v>25116051.870000001</v>
      </c>
      <c r="G48" s="119">
        <f>'Прил 6'!H31</f>
        <v>23517000</v>
      </c>
      <c r="H48" s="203">
        <f>'Прил 6'!I31</f>
        <v>23517000</v>
      </c>
      <c r="I48" s="34"/>
      <c r="J48" s="34"/>
    </row>
    <row r="49" spans="1:10" ht="45.75" customHeight="1">
      <c r="A49" s="125" t="s">
        <v>284</v>
      </c>
      <c r="B49" s="122" t="s">
        <v>238</v>
      </c>
      <c r="C49" s="122" t="s">
        <v>273</v>
      </c>
      <c r="D49" s="122" t="s">
        <v>297</v>
      </c>
      <c r="E49" s="191">
        <v>200</v>
      </c>
      <c r="F49" s="119">
        <f>'Прил 6'!G32</f>
        <v>169368</v>
      </c>
      <c r="G49" s="119">
        <f>'Прил 6'!H32</f>
        <v>169368</v>
      </c>
      <c r="H49" s="203">
        <f>'Прил 6'!I32</f>
        <v>169368</v>
      </c>
      <c r="I49" s="34"/>
      <c r="J49" s="34"/>
    </row>
    <row r="50" spans="1:10" ht="41.25" customHeight="1">
      <c r="A50" s="206" t="s">
        <v>298</v>
      </c>
      <c r="B50" s="122" t="s">
        <v>238</v>
      </c>
      <c r="C50" s="122" t="s">
        <v>273</v>
      </c>
      <c r="D50" s="122" t="s">
        <v>299</v>
      </c>
      <c r="E50" s="191"/>
      <c r="F50" s="119">
        <f>F51</f>
        <v>416445</v>
      </c>
      <c r="G50" s="119">
        <f>G51</f>
        <v>0</v>
      </c>
      <c r="H50" s="203">
        <f>H51</f>
        <v>0</v>
      </c>
      <c r="I50" s="34"/>
      <c r="J50" s="34"/>
    </row>
    <row r="51" spans="1:10" ht="62.25" customHeight="1">
      <c r="A51" s="125" t="s">
        <v>248</v>
      </c>
      <c r="B51" s="122" t="s">
        <v>238</v>
      </c>
      <c r="C51" s="122" t="s">
        <v>273</v>
      </c>
      <c r="D51" s="122" t="s">
        <v>299</v>
      </c>
      <c r="E51" s="191">
        <v>100</v>
      </c>
      <c r="F51" s="119">
        <f>'Прил 6'!G34</f>
        <v>416445</v>
      </c>
      <c r="G51" s="119">
        <f>'Прил 6'!H34</f>
        <v>0</v>
      </c>
      <c r="H51" s="203">
        <f>'Прил 6'!I34</f>
        <v>0</v>
      </c>
      <c r="I51" s="34"/>
      <c r="J51" s="34"/>
    </row>
    <row r="52" spans="1:10" ht="45" customHeight="1">
      <c r="A52" s="125" t="s">
        <v>300</v>
      </c>
      <c r="B52" s="122" t="s">
        <v>238</v>
      </c>
      <c r="C52" s="122" t="s">
        <v>273</v>
      </c>
      <c r="D52" s="122" t="s">
        <v>301</v>
      </c>
      <c r="E52" s="191"/>
      <c r="F52" s="119">
        <f>F53</f>
        <v>305800</v>
      </c>
      <c r="G52" s="119">
        <f t="shared" ref="G52:H54" si="8">G53</f>
        <v>305800</v>
      </c>
      <c r="H52" s="203">
        <f t="shared" si="8"/>
        <v>305800</v>
      </c>
      <c r="I52" s="34"/>
      <c r="J52" s="34"/>
    </row>
    <row r="53" spans="1:10" ht="54.4" customHeight="1">
      <c r="A53" s="125" t="s">
        <v>302</v>
      </c>
      <c r="B53" s="122" t="s">
        <v>238</v>
      </c>
      <c r="C53" s="122" t="s">
        <v>273</v>
      </c>
      <c r="D53" s="122" t="s">
        <v>303</v>
      </c>
      <c r="E53" s="191"/>
      <c r="F53" s="119">
        <f>F54</f>
        <v>305800</v>
      </c>
      <c r="G53" s="119">
        <f t="shared" si="8"/>
        <v>305800</v>
      </c>
      <c r="H53" s="203">
        <f t="shared" si="8"/>
        <v>305800</v>
      </c>
      <c r="I53" s="34"/>
      <c r="J53" s="34"/>
    </row>
    <row r="54" spans="1:10" ht="38.25" customHeight="1">
      <c r="A54" s="125" t="s">
        <v>304</v>
      </c>
      <c r="B54" s="122" t="s">
        <v>238</v>
      </c>
      <c r="C54" s="122" t="s">
        <v>273</v>
      </c>
      <c r="D54" s="122" t="s">
        <v>305</v>
      </c>
      <c r="E54" s="191"/>
      <c r="F54" s="119">
        <f>F55</f>
        <v>305800</v>
      </c>
      <c r="G54" s="119">
        <f t="shared" si="8"/>
        <v>305800</v>
      </c>
      <c r="H54" s="203">
        <f t="shared" si="8"/>
        <v>305800</v>
      </c>
      <c r="I54" s="34"/>
      <c r="J54" s="34"/>
    </row>
    <row r="55" spans="1:10" ht="62.25" customHeight="1">
      <c r="A55" s="125" t="s">
        <v>248</v>
      </c>
      <c r="B55" s="122" t="s">
        <v>238</v>
      </c>
      <c r="C55" s="122" t="s">
        <v>273</v>
      </c>
      <c r="D55" s="122" t="s">
        <v>305</v>
      </c>
      <c r="E55" s="191">
        <v>100</v>
      </c>
      <c r="F55" s="119">
        <f>'Прил 6'!G38</f>
        <v>305800</v>
      </c>
      <c r="G55" s="119">
        <f>'Прил 6'!H38</f>
        <v>305800</v>
      </c>
      <c r="H55" s="203">
        <f>'Прил 6'!I38</f>
        <v>305800</v>
      </c>
      <c r="I55" s="34"/>
      <c r="J55" s="34"/>
    </row>
    <row r="56" spans="1:10" ht="23.25" customHeight="1">
      <c r="A56" s="205" t="s">
        <v>898</v>
      </c>
      <c r="B56" s="124" t="s">
        <v>238</v>
      </c>
      <c r="C56" s="124" t="s">
        <v>468</v>
      </c>
      <c r="D56" s="124"/>
      <c r="E56" s="247"/>
      <c r="F56" s="119">
        <f t="shared" ref="F56:H59" si="9">F57</f>
        <v>26000</v>
      </c>
      <c r="G56" s="119">
        <f t="shared" si="9"/>
        <v>0</v>
      </c>
      <c r="H56" s="119">
        <f t="shared" si="9"/>
        <v>0</v>
      </c>
      <c r="I56" s="34"/>
      <c r="J56" s="34"/>
    </row>
    <row r="57" spans="1:10" ht="37.5">
      <c r="A57" s="125" t="s">
        <v>376</v>
      </c>
      <c r="B57" s="122" t="str">
        <f>B104</f>
        <v>01</v>
      </c>
      <c r="C57" s="122" t="s">
        <v>468</v>
      </c>
      <c r="D57" s="122" t="s">
        <v>377</v>
      </c>
      <c r="E57" s="191"/>
      <c r="F57" s="119">
        <f t="shared" si="9"/>
        <v>26000</v>
      </c>
      <c r="G57" s="119">
        <f t="shared" si="9"/>
        <v>0</v>
      </c>
      <c r="H57" s="119">
        <f t="shared" si="9"/>
        <v>0</v>
      </c>
      <c r="I57" s="34"/>
      <c r="J57" s="34"/>
    </row>
    <row r="58" spans="1:10" ht="18.75">
      <c r="A58" s="125" t="s">
        <v>378</v>
      </c>
      <c r="B58" s="122" t="str">
        <f>B105</f>
        <v>01</v>
      </c>
      <c r="C58" s="122" t="s">
        <v>468</v>
      </c>
      <c r="D58" s="122" t="s">
        <v>379</v>
      </c>
      <c r="E58" s="191"/>
      <c r="F58" s="119">
        <f t="shared" si="9"/>
        <v>26000</v>
      </c>
      <c r="G58" s="119">
        <f t="shared" si="9"/>
        <v>0</v>
      </c>
      <c r="H58" s="119">
        <f t="shared" si="9"/>
        <v>0</v>
      </c>
      <c r="I58" s="34"/>
      <c r="J58" s="34"/>
    </row>
    <row r="59" spans="1:10" ht="56.25">
      <c r="A59" s="125" t="s">
        <v>876</v>
      </c>
      <c r="B59" s="122" t="str">
        <f>B106</f>
        <v>01</v>
      </c>
      <c r="C59" s="122" t="s">
        <v>468</v>
      </c>
      <c r="D59" s="122" t="s">
        <v>863</v>
      </c>
      <c r="E59" s="191"/>
      <c r="F59" s="119">
        <f t="shared" si="9"/>
        <v>26000</v>
      </c>
      <c r="G59" s="119">
        <f t="shared" si="9"/>
        <v>0</v>
      </c>
      <c r="H59" s="119">
        <f t="shared" si="9"/>
        <v>0</v>
      </c>
      <c r="I59" s="34"/>
      <c r="J59" s="34"/>
    </row>
    <row r="60" spans="1:10" ht="37.5">
      <c r="A60" s="125" t="s">
        <v>284</v>
      </c>
      <c r="B60" s="122" t="str">
        <f>B107</f>
        <v>01</v>
      </c>
      <c r="C60" s="122" t="s">
        <v>468</v>
      </c>
      <c r="D60" s="122" t="s">
        <v>863</v>
      </c>
      <c r="E60" s="191">
        <v>200</v>
      </c>
      <c r="F60" s="119">
        <f>'Прил 6'!G43</f>
        <v>26000</v>
      </c>
      <c r="G60" s="119">
        <f>'Прил 6'!H43</f>
        <v>0</v>
      </c>
      <c r="H60" s="119">
        <f>'Прил 6'!I43</f>
        <v>0</v>
      </c>
      <c r="I60" s="34"/>
      <c r="J60" s="34"/>
    </row>
    <row r="61" spans="1:10" ht="52.15" customHeight="1">
      <c r="A61" s="205" t="s">
        <v>306</v>
      </c>
      <c r="B61" s="124" t="s">
        <v>238</v>
      </c>
      <c r="C61" s="124" t="s">
        <v>307</v>
      </c>
      <c r="D61" s="124"/>
      <c r="E61" s="124"/>
      <c r="F61" s="118">
        <f>F62+F68</f>
        <v>4154282.8</v>
      </c>
      <c r="G61" s="118">
        <f>G62+G68</f>
        <v>4154282.8</v>
      </c>
      <c r="H61" s="199">
        <f>H62+H68</f>
        <v>4154282.8000000003</v>
      </c>
      <c r="I61" s="34"/>
      <c r="J61" s="34"/>
    </row>
    <row r="62" spans="1:10" ht="42.75" customHeight="1">
      <c r="A62" s="125" t="s">
        <v>308</v>
      </c>
      <c r="B62" s="122" t="s">
        <v>238</v>
      </c>
      <c r="C62" s="122" t="s">
        <v>307</v>
      </c>
      <c r="D62" s="122" t="s">
        <v>309</v>
      </c>
      <c r="E62" s="122"/>
      <c r="F62" s="119">
        <f>F63</f>
        <v>3848482.8</v>
      </c>
      <c r="G62" s="119">
        <f t="shared" ref="G62:H64" si="10">G63</f>
        <v>3848482.8</v>
      </c>
      <c r="H62" s="203">
        <f t="shared" si="10"/>
        <v>3848482.8000000003</v>
      </c>
      <c r="I62" s="34"/>
      <c r="J62" s="34"/>
    </row>
    <row r="63" spans="1:10" ht="39.4" customHeight="1">
      <c r="A63" s="125" t="s">
        <v>310</v>
      </c>
      <c r="B63" s="122" t="s">
        <v>238</v>
      </c>
      <c r="C63" s="122" t="s">
        <v>307</v>
      </c>
      <c r="D63" s="122" t="s">
        <v>311</v>
      </c>
      <c r="E63" s="122"/>
      <c r="F63" s="119">
        <f>F64</f>
        <v>3848482.8</v>
      </c>
      <c r="G63" s="119">
        <f t="shared" si="10"/>
        <v>3848482.8</v>
      </c>
      <c r="H63" s="203">
        <f t="shared" si="10"/>
        <v>3848482.8000000003</v>
      </c>
      <c r="I63" s="34"/>
      <c r="J63" s="34"/>
    </row>
    <row r="64" spans="1:10" ht="42.6" customHeight="1">
      <c r="A64" s="125" t="s">
        <v>312</v>
      </c>
      <c r="B64" s="122" t="s">
        <v>238</v>
      </c>
      <c r="C64" s="122" t="s">
        <v>307</v>
      </c>
      <c r="D64" s="122" t="s">
        <v>313</v>
      </c>
      <c r="E64" s="122"/>
      <c r="F64" s="119">
        <f>F65</f>
        <v>3848482.8</v>
      </c>
      <c r="G64" s="119">
        <f t="shared" si="10"/>
        <v>3848482.8</v>
      </c>
      <c r="H64" s="203">
        <f t="shared" si="10"/>
        <v>3848482.8000000003</v>
      </c>
      <c r="I64" s="34"/>
      <c r="J64" s="34"/>
    </row>
    <row r="65" spans="1:10" ht="40.5" customHeight="1">
      <c r="A65" s="125" t="s">
        <v>246</v>
      </c>
      <c r="B65" s="122" t="s">
        <v>238</v>
      </c>
      <c r="C65" s="122" t="s">
        <v>307</v>
      </c>
      <c r="D65" s="122" t="s">
        <v>314</v>
      </c>
      <c r="E65" s="122"/>
      <c r="F65" s="119">
        <f>F66+F67</f>
        <v>3848482.8</v>
      </c>
      <c r="G65" s="119">
        <f>G66+G67</f>
        <v>3848482.8</v>
      </c>
      <c r="H65" s="203">
        <f>H66+H67</f>
        <v>3848482.8000000003</v>
      </c>
      <c r="I65" s="34"/>
      <c r="J65" s="34"/>
    </row>
    <row r="66" spans="1:10" ht="57.6" customHeight="1">
      <c r="A66" s="125" t="s">
        <v>248</v>
      </c>
      <c r="B66" s="122" t="s">
        <v>238</v>
      </c>
      <c r="C66" s="122" t="s">
        <v>307</v>
      </c>
      <c r="D66" s="122" t="s">
        <v>314</v>
      </c>
      <c r="E66" s="122" t="s">
        <v>256</v>
      </c>
      <c r="F66" s="119">
        <f>'Прил 6'!G341</f>
        <v>3776778</v>
      </c>
      <c r="G66" s="119">
        <f>'Прил 6'!H341</f>
        <v>3772730.28</v>
      </c>
      <c r="H66" s="203">
        <f>'Прил 6'!I341</f>
        <v>3768682.56</v>
      </c>
      <c r="I66" s="34"/>
      <c r="J66" s="34"/>
    </row>
    <row r="67" spans="1:10" ht="41.65" customHeight="1">
      <c r="A67" s="125" t="s">
        <v>284</v>
      </c>
      <c r="B67" s="122" t="s">
        <v>238</v>
      </c>
      <c r="C67" s="122" t="s">
        <v>307</v>
      </c>
      <c r="D67" s="122" t="s">
        <v>314</v>
      </c>
      <c r="E67" s="122" t="s">
        <v>315</v>
      </c>
      <c r="F67" s="119">
        <f>'Прил 6'!G342</f>
        <v>71704.800000000003</v>
      </c>
      <c r="G67" s="119">
        <f>'Прил 6'!H342</f>
        <v>75752.52</v>
      </c>
      <c r="H67" s="203">
        <f>'Прил 6'!I342</f>
        <v>79800.240000000005</v>
      </c>
      <c r="I67" s="34"/>
      <c r="J67" s="34"/>
    </row>
    <row r="68" spans="1:10" ht="42.6" customHeight="1">
      <c r="A68" s="125" t="s">
        <v>316</v>
      </c>
      <c r="B68" s="122" t="s">
        <v>238</v>
      </c>
      <c r="C68" s="122" t="s">
        <v>307</v>
      </c>
      <c r="D68" s="122" t="s">
        <v>317</v>
      </c>
      <c r="E68" s="191"/>
      <c r="F68" s="119">
        <f>F69</f>
        <v>305800</v>
      </c>
      <c r="G68" s="119">
        <f t="shared" ref="G68:H71" si="11">G69</f>
        <v>305800</v>
      </c>
      <c r="H68" s="203">
        <f t="shared" si="11"/>
        <v>305800</v>
      </c>
      <c r="I68" s="34"/>
      <c r="J68" s="34"/>
    </row>
    <row r="69" spans="1:10" ht="28.7" customHeight="1">
      <c r="A69" s="125" t="s">
        <v>318</v>
      </c>
      <c r="B69" s="122" t="s">
        <v>238</v>
      </c>
      <c r="C69" s="122" t="s">
        <v>307</v>
      </c>
      <c r="D69" s="122" t="s">
        <v>319</v>
      </c>
      <c r="E69" s="191"/>
      <c r="F69" s="119">
        <f>F70</f>
        <v>305800</v>
      </c>
      <c r="G69" s="119">
        <f t="shared" si="11"/>
        <v>305800</v>
      </c>
      <c r="H69" s="203">
        <f t="shared" si="11"/>
        <v>305800</v>
      </c>
      <c r="I69" s="34"/>
      <c r="J69" s="34"/>
    </row>
    <row r="70" spans="1:10" ht="41.65" customHeight="1">
      <c r="A70" s="207" t="s">
        <v>320</v>
      </c>
      <c r="B70" s="122" t="s">
        <v>238</v>
      </c>
      <c r="C70" s="122" t="s">
        <v>307</v>
      </c>
      <c r="D70" s="122" t="s">
        <v>321</v>
      </c>
      <c r="E70" s="191"/>
      <c r="F70" s="119">
        <f>F71</f>
        <v>305800</v>
      </c>
      <c r="G70" s="119">
        <f t="shared" si="11"/>
        <v>305800</v>
      </c>
      <c r="H70" s="203">
        <f t="shared" si="11"/>
        <v>305800</v>
      </c>
      <c r="I70" s="34"/>
      <c r="J70" s="34"/>
    </row>
    <row r="71" spans="1:10" ht="39.4" customHeight="1">
      <c r="A71" s="125" t="s">
        <v>322</v>
      </c>
      <c r="B71" s="122" t="s">
        <v>238</v>
      </c>
      <c r="C71" s="122" t="s">
        <v>307</v>
      </c>
      <c r="D71" s="122" t="s">
        <v>323</v>
      </c>
      <c r="E71" s="191"/>
      <c r="F71" s="119">
        <f>F72</f>
        <v>305800</v>
      </c>
      <c r="G71" s="119">
        <f t="shared" si="11"/>
        <v>305800</v>
      </c>
      <c r="H71" s="203">
        <f t="shared" si="11"/>
        <v>305800</v>
      </c>
      <c r="I71" s="34"/>
      <c r="J71" s="34"/>
    </row>
    <row r="72" spans="1:10" ht="59.65" customHeight="1">
      <c r="A72" s="125" t="s">
        <v>248</v>
      </c>
      <c r="B72" s="122" t="s">
        <v>238</v>
      </c>
      <c r="C72" s="122" t="s">
        <v>307</v>
      </c>
      <c r="D72" s="122" t="s">
        <v>323</v>
      </c>
      <c r="E72" s="191">
        <v>100</v>
      </c>
      <c r="F72" s="119">
        <f>'Прил 6'!G347</f>
        <v>305800</v>
      </c>
      <c r="G72" s="119">
        <f>'Прил 6'!H347</f>
        <v>305800</v>
      </c>
      <c r="H72" s="203">
        <f>'Прил 6'!I347</f>
        <v>305800</v>
      </c>
      <c r="I72" s="34"/>
      <c r="J72" s="34"/>
    </row>
    <row r="73" spans="1:10" ht="18.75">
      <c r="A73" s="205" t="s">
        <v>871</v>
      </c>
      <c r="B73" s="124" t="s">
        <v>238</v>
      </c>
      <c r="C73" s="124" t="s">
        <v>498</v>
      </c>
      <c r="D73" s="124"/>
      <c r="E73" s="247"/>
      <c r="F73" s="119">
        <f t="shared" ref="F73:H76" si="12">F74</f>
        <v>339696.5</v>
      </c>
      <c r="G73" s="119">
        <f t="shared" si="12"/>
        <v>0</v>
      </c>
      <c r="H73" s="119">
        <f t="shared" si="12"/>
        <v>0</v>
      </c>
      <c r="I73" s="34"/>
      <c r="J73" s="34"/>
    </row>
    <row r="74" spans="1:10" ht="37.5">
      <c r="A74" s="214" t="s">
        <v>300</v>
      </c>
      <c r="B74" s="122" t="s">
        <v>238</v>
      </c>
      <c r="C74" s="122" t="s">
        <v>498</v>
      </c>
      <c r="D74" s="122" t="s">
        <v>301</v>
      </c>
      <c r="E74" s="191"/>
      <c r="F74" s="119">
        <f t="shared" si="12"/>
        <v>339696.5</v>
      </c>
      <c r="G74" s="119">
        <f t="shared" si="12"/>
        <v>0</v>
      </c>
      <c r="H74" s="119">
        <f t="shared" si="12"/>
        <v>0</v>
      </c>
      <c r="I74" s="34"/>
      <c r="J74" s="34"/>
    </row>
    <row r="75" spans="1:10" ht="18.75">
      <c r="A75" s="215" t="s">
        <v>872</v>
      </c>
      <c r="B75" s="122" t="s">
        <v>238</v>
      </c>
      <c r="C75" s="122" t="s">
        <v>498</v>
      </c>
      <c r="D75" s="122" t="s">
        <v>873</v>
      </c>
      <c r="E75" s="191"/>
      <c r="F75" s="119">
        <f t="shared" si="12"/>
        <v>339696.5</v>
      </c>
      <c r="G75" s="119">
        <f t="shared" si="12"/>
        <v>0</v>
      </c>
      <c r="H75" s="119">
        <f t="shared" si="12"/>
        <v>0</v>
      </c>
      <c r="I75" s="34"/>
      <c r="J75" s="34"/>
    </row>
    <row r="76" spans="1:10" ht="18.75">
      <c r="A76" s="215" t="s">
        <v>874</v>
      </c>
      <c r="B76" s="122" t="s">
        <v>238</v>
      </c>
      <c r="C76" s="122" t="s">
        <v>498</v>
      </c>
      <c r="D76" s="122" t="s">
        <v>875</v>
      </c>
      <c r="E76" s="191"/>
      <c r="F76" s="119">
        <f t="shared" si="12"/>
        <v>339696.5</v>
      </c>
      <c r="G76" s="119">
        <f t="shared" si="12"/>
        <v>0</v>
      </c>
      <c r="H76" s="119">
        <f t="shared" si="12"/>
        <v>0</v>
      </c>
      <c r="I76" s="34"/>
      <c r="J76" s="34"/>
    </row>
    <row r="77" spans="1:10" ht="18.75">
      <c r="A77" s="125" t="s">
        <v>381</v>
      </c>
      <c r="B77" s="122" t="s">
        <v>238</v>
      </c>
      <c r="C77" s="122" t="s">
        <v>498</v>
      </c>
      <c r="D77" s="122" t="s">
        <v>875</v>
      </c>
      <c r="E77" s="191">
        <v>800</v>
      </c>
      <c r="F77" s="119">
        <f>'Прил 6'!G48</f>
        <v>339696.5</v>
      </c>
      <c r="G77" s="119">
        <f>'Прил 6'!H48</f>
        <v>0</v>
      </c>
      <c r="H77" s="119">
        <f>'Прил 6'!I48</f>
        <v>0</v>
      </c>
      <c r="I77" s="34"/>
      <c r="J77" s="34"/>
    </row>
    <row r="78" spans="1:10" ht="26.25" customHeight="1">
      <c r="A78" s="205" t="s">
        <v>324</v>
      </c>
      <c r="B78" s="124" t="s">
        <v>238</v>
      </c>
      <c r="C78" s="124" t="s">
        <v>325</v>
      </c>
      <c r="D78" s="124"/>
      <c r="E78" s="124"/>
      <c r="F78" s="118">
        <f>F79+F95+F109+F116+F127+F134+F146+F142</f>
        <v>64911987.049999997</v>
      </c>
      <c r="G78" s="118">
        <f>G79+G95+G109+G116+G127+G134+G146+G142</f>
        <v>55303055.780000001</v>
      </c>
      <c r="H78" s="199">
        <f>H79+H95+H109+H116+H127+H134+H146+H142</f>
        <v>76513842.710000008</v>
      </c>
      <c r="I78" s="34"/>
      <c r="J78" s="34"/>
    </row>
    <row r="79" spans="1:10" ht="46.9" customHeight="1">
      <c r="A79" s="207" t="s">
        <v>326</v>
      </c>
      <c r="B79" s="122" t="s">
        <v>238</v>
      </c>
      <c r="C79" s="122" t="s">
        <v>325</v>
      </c>
      <c r="D79" s="122" t="s">
        <v>327</v>
      </c>
      <c r="E79" s="122"/>
      <c r="F79" s="119">
        <f>F80+F86+F90</f>
        <v>1586125.3</v>
      </c>
      <c r="G79" s="119">
        <f>G80+G86+G90</f>
        <v>1577500</v>
      </c>
      <c r="H79" s="203">
        <f>H80+H86+H90</f>
        <v>1577500</v>
      </c>
      <c r="I79" s="34"/>
      <c r="J79" s="34"/>
    </row>
    <row r="80" spans="1:10" ht="38.450000000000003" customHeight="1">
      <c r="A80" s="207" t="s">
        <v>287</v>
      </c>
      <c r="B80" s="122" t="s">
        <v>238</v>
      </c>
      <c r="C80" s="122" t="s">
        <v>325</v>
      </c>
      <c r="D80" s="122" t="s">
        <v>328</v>
      </c>
      <c r="E80" s="122"/>
      <c r="F80" s="119">
        <f>F81</f>
        <v>192002</v>
      </c>
      <c r="G80" s="119">
        <f>G81</f>
        <v>164300</v>
      </c>
      <c r="H80" s="203">
        <f>H81</f>
        <v>164300</v>
      </c>
      <c r="I80" s="34"/>
      <c r="J80" s="34"/>
    </row>
    <row r="81" spans="1:10" ht="63" customHeight="1">
      <c r="A81" s="207" t="s">
        <v>329</v>
      </c>
      <c r="B81" s="122" t="s">
        <v>238</v>
      </c>
      <c r="C81" s="122" t="s">
        <v>325</v>
      </c>
      <c r="D81" s="122" t="s">
        <v>330</v>
      </c>
      <c r="E81" s="122"/>
      <c r="F81" s="119">
        <f>F82+F84</f>
        <v>192002</v>
      </c>
      <c r="G81" s="119">
        <f>G82+G84</f>
        <v>164300</v>
      </c>
      <c r="H81" s="203">
        <f>H82+H84</f>
        <v>164300</v>
      </c>
      <c r="I81" s="34"/>
      <c r="J81" s="34"/>
    </row>
    <row r="82" spans="1:10" ht="44.85" customHeight="1">
      <c r="A82" s="207" t="s">
        <v>331</v>
      </c>
      <c r="B82" s="122" t="s">
        <v>238</v>
      </c>
      <c r="C82" s="122" t="s">
        <v>325</v>
      </c>
      <c r="D82" s="122" t="s">
        <v>332</v>
      </c>
      <c r="E82" s="122"/>
      <c r="F82" s="119">
        <f>F83</f>
        <v>124300</v>
      </c>
      <c r="G82" s="119">
        <f>G83</f>
        <v>124300</v>
      </c>
      <c r="H82" s="203">
        <f>H83</f>
        <v>124300</v>
      </c>
      <c r="I82" s="34"/>
      <c r="J82" s="34"/>
    </row>
    <row r="83" spans="1:10" ht="42.6" customHeight="1">
      <c r="A83" s="125" t="s">
        <v>333</v>
      </c>
      <c r="B83" s="122" t="s">
        <v>238</v>
      </c>
      <c r="C83" s="122" t="s">
        <v>325</v>
      </c>
      <c r="D83" s="122" t="s">
        <v>332</v>
      </c>
      <c r="E83" s="122" t="s">
        <v>334</v>
      </c>
      <c r="F83" s="119">
        <f>'Прил 6'!G262</f>
        <v>124300</v>
      </c>
      <c r="G83" s="119">
        <f>'Прил 6'!H262</f>
        <v>124300</v>
      </c>
      <c r="H83" s="203">
        <f>'Прил 6'!I262</f>
        <v>124300</v>
      </c>
      <c r="I83" s="34"/>
      <c r="J83" s="34"/>
    </row>
    <row r="84" spans="1:10" ht="26.25" customHeight="1">
      <c r="A84" s="207" t="s">
        <v>335</v>
      </c>
      <c r="B84" s="122" t="s">
        <v>238</v>
      </c>
      <c r="C84" s="122" t="s">
        <v>325</v>
      </c>
      <c r="D84" s="122" t="s">
        <v>336</v>
      </c>
      <c r="E84" s="122"/>
      <c r="F84" s="119">
        <f>F85</f>
        <v>67702</v>
      </c>
      <c r="G84" s="119">
        <f>G85</f>
        <v>40000</v>
      </c>
      <c r="H84" s="203">
        <f>H85</f>
        <v>40000</v>
      </c>
      <c r="I84" s="34"/>
      <c r="J84" s="34"/>
    </row>
    <row r="85" spans="1:10" ht="46.9" customHeight="1">
      <c r="A85" s="125" t="s">
        <v>333</v>
      </c>
      <c r="B85" s="122" t="s">
        <v>238</v>
      </c>
      <c r="C85" s="122" t="s">
        <v>325</v>
      </c>
      <c r="D85" s="122" t="s">
        <v>336</v>
      </c>
      <c r="E85" s="122" t="s">
        <v>334</v>
      </c>
      <c r="F85" s="119">
        <f>'Прил 6'!G264</f>
        <v>67702</v>
      </c>
      <c r="G85" s="119">
        <f>'Прил 6'!H264</f>
        <v>40000</v>
      </c>
      <c r="H85" s="203">
        <f>'Прил 6'!I264</f>
        <v>40000</v>
      </c>
      <c r="I85" s="34"/>
      <c r="J85" s="34"/>
    </row>
    <row r="86" spans="1:10" ht="38.450000000000003" customHeight="1">
      <c r="A86" s="125" t="s">
        <v>337</v>
      </c>
      <c r="B86" s="122" t="s">
        <v>238</v>
      </c>
      <c r="C86" s="122" t="s">
        <v>325</v>
      </c>
      <c r="D86" s="122" t="s">
        <v>338</v>
      </c>
      <c r="E86" s="122"/>
      <c r="F86" s="119">
        <f>F87</f>
        <v>170923.3</v>
      </c>
      <c r="G86" s="119">
        <f t="shared" ref="G86:H88" si="13">G87</f>
        <v>190000</v>
      </c>
      <c r="H86" s="203">
        <f t="shared" si="13"/>
        <v>190000</v>
      </c>
      <c r="I86" s="34"/>
      <c r="J86" s="34"/>
    </row>
    <row r="87" spans="1:10" ht="46.9" customHeight="1">
      <c r="A87" s="125" t="s">
        <v>339</v>
      </c>
      <c r="B87" s="122" t="s">
        <v>238</v>
      </c>
      <c r="C87" s="122" t="s">
        <v>325</v>
      </c>
      <c r="D87" s="122" t="s">
        <v>340</v>
      </c>
      <c r="E87" s="122"/>
      <c r="F87" s="119">
        <f>F88</f>
        <v>170923.3</v>
      </c>
      <c r="G87" s="119">
        <f t="shared" si="13"/>
        <v>190000</v>
      </c>
      <c r="H87" s="203">
        <f t="shared" si="13"/>
        <v>190000</v>
      </c>
      <c r="I87" s="34"/>
      <c r="J87" s="34"/>
    </row>
    <row r="88" spans="1:10" ht="30.95" customHeight="1">
      <c r="A88" s="125" t="s">
        <v>341</v>
      </c>
      <c r="B88" s="122" t="s">
        <v>238</v>
      </c>
      <c r="C88" s="122" t="s">
        <v>325</v>
      </c>
      <c r="D88" s="122" t="s">
        <v>342</v>
      </c>
      <c r="E88" s="122"/>
      <c r="F88" s="119">
        <f>F89</f>
        <v>170923.3</v>
      </c>
      <c r="G88" s="119">
        <f t="shared" si="13"/>
        <v>190000</v>
      </c>
      <c r="H88" s="203">
        <f t="shared" si="13"/>
        <v>190000</v>
      </c>
      <c r="I88" s="34"/>
      <c r="J88" s="34"/>
    </row>
    <row r="89" spans="1:10" ht="39.4" customHeight="1">
      <c r="A89" s="125" t="s">
        <v>284</v>
      </c>
      <c r="B89" s="122" t="s">
        <v>238</v>
      </c>
      <c r="C89" s="122" t="s">
        <v>325</v>
      </c>
      <c r="D89" s="122" t="s">
        <v>342</v>
      </c>
      <c r="E89" s="122" t="s">
        <v>315</v>
      </c>
      <c r="F89" s="119">
        <f>'Прил 6'!G268</f>
        <v>170923.3</v>
      </c>
      <c r="G89" s="119">
        <f>'Прил 6'!H268</f>
        <v>190000</v>
      </c>
      <c r="H89" s="203">
        <f>'Прил 6'!I268</f>
        <v>190000</v>
      </c>
      <c r="I89" s="34"/>
      <c r="J89" s="34"/>
    </row>
    <row r="90" spans="1:10" ht="39.4" customHeight="1">
      <c r="A90" s="207" t="s">
        <v>343</v>
      </c>
      <c r="B90" s="122" t="s">
        <v>238</v>
      </c>
      <c r="C90" s="122" t="s">
        <v>325</v>
      </c>
      <c r="D90" s="122" t="s">
        <v>344</v>
      </c>
      <c r="E90" s="122"/>
      <c r="F90" s="119">
        <f>F91</f>
        <v>1223200</v>
      </c>
      <c r="G90" s="119">
        <f t="shared" ref="G90:H92" si="14">G91</f>
        <v>1223200</v>
      </c>
      <c r="H90" s="203">
        <f t="shared" si="14"/>
        <v>1223200</v>
      </c>
      <c r="I90" s="34"/>
      <c r="J90" s="34"/>
    </row>
    <row r="91" spans="1:10" ht="59.65" customHeight="1">
      <c r="A91" s="208" t="s">
        <v>345</v>
      </c>
      <c r="B91" s="122" t="s">
        <v>238</v>
      </c>
      <c r="C91" s="122" t="s">
        <v>325</v>
      </c>
      <c r="D91" s="122" t="s">
        <v>346</v>
      </c>
      <c r="E91" s="122"/>
      <c r="F91" s="119">
        <f>F92</f>
        <v>1223200</v>
      </c>
      <c r="G91" s="119">
        <f t="shared" si="14"/>
        <v>1223200</v>
      </c>
      <c r="H91" s="203">
        <f t="shared" si="14"/>
        <v>1223200</v>
      </c>
      <c r="I91" s="34"/>
      <c r="J91" s="34"/>
    </row>
    <row r="92" spans="1:10" ht="56.45" customHeight="1">
      <c r="A92" s="207" t="s">
        <v>347</v>
      </c>
      <c r="B92" s="122" t="s">
        <v>238</v>
      </c>
      <c r="C92" s="122" t="s">
        <v>325</v>
      </c>
      <c r="D92" s="122" t="s">
        <v>348</v>
      </c>
      <c r="E92" s="122"/>
      <c r="F92" s="119">
        <f>F93+F94</f>
        <v>1223200</v>
      </c>
      <c r="G92" s="119">
        <f t="shared" si="14"/>
        <v>1223200</v>
      </c>
      <c r="H92" s="203">
        <f t="shared" si="14"/>
        <v>1223200</v>
      </c>
      <c r="I92" s="34"/>
      <c r="J92" s="34"/>
    </row>
    <row r="93" spans="1:10" ht="65.099999999999994" customHeight="1">
      <c r="A93" s="125" t="s">
        <v>248</v>
      </c>
      <c r="B93" s="122" t="s">
        <v>238</v>
      </c>
      <c r="C93" s="122" t="s">
        <v>325</v>
      </c>
      <c r="D93" s="122" t="s">
        <v>348</v>
      </c>
      <c r="E93" s="122" t="s">
        <v>256</v>
      </c>
      <c r="F93" s="119">
        <f>'Прил 6'!G325</f>
        <v>1080000</v>
      </c>
      <c r="G93" s="119">
        <f>'Прил 6'!H325</f>
        <v>1223200</v>
      </c>
      <c r="H93" s="203">
        <f>'Прил 6'!I325</f>
        <v>1223200</v>
      </c>
      <c r="I93" s="34"/>
      <c r="J93" s="34"/>
    </row>
    <row r="94" spans="1:10" ht="37.5">
      <c r="A94" s="125" t="s">
        <v>284</v>
      </c>
      <c r="B94" s="122" t="s">
        <v>238</v>
      </c>
      <c r="C94" s="122" t="s">
        <v>325</v>
      </c>
      <c r="D94" s="122" t="s">
        <v>348</v>
      </c>
      <c r="E94" s="122" t="s">
        <v>315</v>
      </c>
      <c r="F94" s="119">
        <f>'Прил 6'!G326</f>
        <v>143200</v>
      </c>
      <c r="G94" s="119">
        <f>'Прил 6'!H326</f>
        <v>0</v>
      </c>
      <c r="H94" s="119">
        <f>'Прил 6'!I326</f>
        <v>0</v>
      </c>
      <c r="I94" s="34"/>
      <c r="J94" s="34"/>
    </row>
    <row r="95" spans="1:10" ht="46.5" customHeight="1">
      <c r="A95" s="125" t="s">
        <v>766</v>
      </c>
      <c r="B95" s="122" t="s">
        <v>238</v>
      </c>
      <c r="C95" s="122" t="s">
        <v>325</v>
      </c>
      <c r="D95" s="122" t="s">
        <v>349</v>
      </c>
      <c r="E95" s="122"/>
      <c r="F95" s="119">
        <f>F96</f>
        <v>3005876.23</v>
      </c>
      <c r="G95" s="119">
        <f>G96</f>
        <v>6357000</v>
      </c>
      <c r="H95" s="203">
        <f>H96</f>
        <v>3272000</v>
      </c>
      <c r="I95" s="34"/>
      <c r="J95" s="34"/>
    </row>
    <row r="96" spans="1:10" ht="40.5" customHeight="1">
      <c r="A96" s="125" t="s">
        <v>350</v>
      </c>
      <c r="B96" s="122" t="s">
        <v>238</v>
      </c>
      <c r="C96" s="122" t="s">
        <v>325</v>
      </c>
      <c r="D96" s="122" t="s">
        <v>351</v>
      </c>
      <c r="E96" s="122"/>
      <c r="F96" s="119">
        <f>F97+F100+F103+F106</f>
        <v>3005876.23</v>
      </c>
      <c r="G96" s="119">
        <f>G97+G100+G103+G106</f>
        <v>6357000</v>
      </c>
      <c r="H96" s="203">
        <f>H97+H100+H103+H106</f>
        <v>3272000</v>
      </c>
      <c r="I96" s="34"/>
      <c r="J96" s="34"/>
    </row>
    <row r="97" spans="1:10" ht="104.25" customHeight="1">
      <c r="A97" s="125" t="s">
        <v>352</v>
      </c>
      <c r="B97" s="122" t="s">
        <v>238</v>
      </c>
      <c r="C97" s="122" t="s">
        <v>325</v>
      </c>
      <c r="D97" s="122" t="s">
        <v>353</v>
      </c>
      <c r="E97" s="122"/>
      <c r="F97" s="119">
        <f t="shared" ref="F97:H98" si="15">F98</f>
        <v>1489765.9</v>
      </c>
      <c r="G97" s="119">
        <f t="shared" si="15"/>
        <v>1755000</v>
      </c>
      <c r="H97" s="203">
        <f t="shared" si="15"/>
        <v>1260000</v>
      </c>
      <c r="I97" s="34"/>
      <c r="J97" s="34"/>
    </row>
    <row r="98" spans="1:10" ht="30.95" customHeight="1">
      <c r="A98" s="125" t="s">
        <v>354</v>
      </c>
      <c r="B98" s="122" t="s">
        <v>238</v>
      </c>
      <c r="C98" s="122" t="s">
        <v>325</v>
      </c>
      <c r="D98" s="122" t="s">
        <v>355</v>
      </c>
      <c r="E98" s="122"/>
      <c r="F98" s="119">
        <f t="shared" si="15"/>
        <v>1489765.9</v>
      </c>
      <c r="G98" s="119">
        <f t="shared" si="15"/>
        <v>1755000</v>
      </c>
      <c r="H98" s="203">
        <f t="shared" si="15"/>
        <v>1260000</v>
      </c>
      <c r="I98" s="34"/>
      <c r="J98" s="34"/>
    </row>
    <row r="99" spans="1:10" ht="48" customHeight="1">
      <c r="A99" s="125" t="s">
        <v>284</v>
      </c>
      <c r="B99" s="122" t="s">
        <v>238</v>
      </c>
      <c r="C99" s="122" t="s">
        <v>325</v>
      </c>
      <c r="D99" s="122" t="s">
        <v>355</v>
      </c>
      <c r="E99" s="122" t="s">
        <v>315</v>
      </c>
      <c r="F99" s="119">
        <f>'Прил 6'!G54</f>
        <v>1489765.9</v>
      </c>
      <c r="G99" s="119">
        <f>'Прил 6'!H54</f>
        <v>1755000</v>
      </c>
      <c r="H99" s="203">
        <f>'Прил 6'!I54</f>
        <v>1260000</v>
      </c>
      <c r="I99" s="34"/>
      <c r="J99" s="34"/>
    </row>
    <row r="100" spans="1:10" ht="75">
      <c r="A100" s="125" t="s">
        <v>356</v>
      </c>
      <c r="B100" s="122" t="s">
        <v>238</v>
      </c>
      <c r="C100" s="122" t="s">
        <v>325</v>
      </c>
      <c r="D100" s="122" t="s">
        <v>357</v>
      </c>
      <c r="E100" s="122"/>
      <c r="F100" s="119">
        <f t="shared" ref="F100:H101" si="16">F101</f>
        <v>790500</v>
      </c>
      <c r="G100" s="119">
        <f t="shared" si="16"/>
        <v>1462000</v>
      </c>
      <c r="H100" s="203">
        <f t="shared" si="16"/>
        <v>1462000</v>
      </c>
      <c r="I100" s="34"/>
      <c r="J100" s="34"/>
    </row>
    <row r="101" spans="1:10" ht="18.75">
      <c r="A101" s="125" t="s">
        <v>354</v>
      </c>
      <c r="B101" s="122" t="s">
        <v>238</v>
      </c>
      <c r="C101" s="122" t="s">
        <v>325</v>
      </c>
      <c r="D101" s="122" t="s">
        <v>358</v>
      </c>
      <c r="E101" s="122"/>
      <c r="F101" s="119">
        <f t="shared" si="16"/>
        <v>790500</v>
      </c>
      <c r="G101" s="119">
        <f t="shared" si="16"/>
        <v>1462000</v>
      </c>
      <c r="H101" s="203">
        <f t="shared" si="16"/>
        <v>1462000</v>
      </c>
      <c r="I101" s="34"/>
      <c r="J101" s="34"/>
    </row>
    <row r="102" spans="1:10" ht="37.5">
      <c r="A102" s="125" t="s">
        <v>284</v>
      </c>
      <c r="B102" s="122" t="s">
        <v>238</v>
      </c>
      <c r="C102" s="122" t="s">
        <v>325</v>
      </c>
      <c r="D102" s="122" t="s">
        <v>358</v>
      </c>
      <c r="E102" s="122" t="s">
        <v>315</v>
      </c>
      <c r="F102" s="119">
        <f>'Прил 6'!G57</f>
        <v>790500</v>
      </c>
      <c r="G102" s="119">
        <f>'Прил 6'!H57</f>
        <v>1462000</v>
      </c>
      <c r="H102" s="203">
        <f>'Прил 6'!I57</f>
        <v>1462000</v>
      </c>
      <c r="I102" s="34"/>
      <c r="J102" s="34"/>
    </row>
    <row r="103" spans="1:10" ht="37.5">
      <c r="A103" s="125" t="s">
        <v>359</v>
      </c>
      <c r="B103" s="122" t="s">
        <v>238</v>
      </c>
      <c r="C103" s="122" t="s">
        <v>325</v>
      </c>
      <c r="D103" s="122" t="s">
        <v>360</v>
      </c>
      <c r="E103" s="122"/>
      <c r="F103" s="119">
        <f t="shared" ref="F103:H104" si="17">F104</f>
        <v>82715.33</v>
      </c>
      <c r="G103" s="119">
        <f t="shared" si="17"/>
        <v>140000</v>
      </c>
      <c r="H103" s="203">
        <f t="shared" si="17"/>
        <v>150000</v>
      </c>
      <c r="I103" s="34"/>
      <c r="J103" s="34"/>
    </row>
    <row r="104" spans="1:10" ht="18.75">
      <c r="A104" s="125" t="s">
        <v>354</v>
      </c>
      <c r="B104" s="122" t="s">
        <v>238</v>
      </c>
      <c r="C104" s="122" t="s">
        <v>325</v>
      </c>
      <c r="D104" s="122" t="s">
        <v>361</v>
      </c>
      <c r="E104" s="122"/>
      <c r="F104" s="119">
        <f t="shared" si="17"/>
        <v>82715.33</v>
      </c>
      <c r="G104" s="119">
        <f t="shared" si="17"/>
        <v>140000</v>
      </c>
      <c r="H104" s="203">
        <f t="shared" si="17"/>
        <v>150000</v>
      </c>
      <c r="I104" s="34"/>
      <c r="J104" s="34"/>
    </row>
    <row r="105" spans="1:10" ht="37.5">
      <c r="A105" s="125" t="s">
        <v>284</v>
      </c>
      <c r="B105" s="122" t="s">
        <v>238</v>
      </c>
      <c r="C105" s="122" t="s">
        <v>325</v>
      </c>
      <c r="D105" s="122" t="s">
        <v>361</v>
      </c>
      <c r="E105" s="122" t="s">
        <v>315</v>
      </c>
      <c r="F105" s="119">
        <f>'Прил 6'!G60</f>
        <v>82715.33</v>
      </c>
      <c r="G105" s="119">
        <f>'Прил 6'!H60</f>
        <v>140000</v>
      </c>
      <c r="H105" s="203">
        <f>'Прил 6'!I60</f>
        <v>150000</v>
      </c>
      <c r="I105" s="34"/>
      <c r="J105" s="34"/>
    </row>
    <row r="106" spans="1:10" ht="93.75">
      <c r="A106" s="125" t="s">
        <v>362</v>
      </c>
      <c r="B106" s="122" t="s">
        <v>238</v>
      </c>
      <c r="C106" s="122" t="s">
        <v>325</v>
      </c>
      <c r="D106" s="122" t="s">
        <v>363</v>
      </c>
      <c r="E106" s="122"/>
      <c r="F106" s="119">
        <f t="shared" ref="F106:H107" si="18">F107</f>
        <v>642895</v>
      </c>
      <c r="G106" s="119">
        <f t="shared" si="18"/>
        <v>3000000</v>
      </c>
      <c r="H106" s="203">
        <f t="shared" si="18"/>
        <v>400000</v>
      </c>
      <c r="I106" s="34"/>
      <c r="J106" s="34"/>
    </row>
    <row r="107" spans="1:10" ht="18.75">
      <c r="A107" s="125" t="s">
        <v>364</v>
      </c>
      <c r="B107" s="122" t="s">
        <v>238</v>
      </c>
      <c r="C107" s="122" t="s">
        <v>325</v>
      </c>
      <c r="D107" s="122" t="s">
        <v>365</v>
      </c>
      <c r="E107" s="122"/>
      <c r="F107" s="119">
        <f t="shared" si="18"/>
        <v>642895</v>
      </c>
      <c r="G107" s="119">
        <f t="shared" si="18"/>
        <v>3000000</v>
      </c>
      <c r="H107" s="203">
        <f t="shared" si="18"/>
        <v>400000</v>
      </c>
      <c r="I107" s="34"/>
      <c r="J107" s="34"/>
    </row>
    <row r="108" spans="1:10" ht="37.5">
      <c r="A108" s="125" t="s">
        <v>284</v>
      </c>
      <c r="B108" s="122" t="s">
        <v>238</v>
      </c>
      <c r="C108" s="122" t="s">
        <v>325</v>
      </c>
      <c r="D108" s="122" t="s">
        <v>365</v>
      </c>
      <c r="E108" s="122" t="s">
        <v>315</v>
      </c>
      <c r="F108" s="119">
        <f>'Прил 6'!G63</f>
        <v>642895</v>
      </c>
      <c r="G108" s="119">
        <f>'Прил 6'!H63</f>
        <v>3000000</v>
      </c>
      <c r="H108" s="203">
        <f>'Прил 6'!I63</f>
        <v>400000</v>
      </c>
      <c r="I108" s="34"/>
      <c r="J108" s="34"/>
    </row>
    <row r="109" spans="1:10" ht="37.5">
      <c r="A109" s="125" t="s">
        <v>366</v>
      </c>
      <c r="B109" s="122" t="s">
        <v>238</v>
      </c>
      <c r="C109" s="122" t="s">
        <v>325</v>
      </c>
      <c r="D109" s="122" t="s">
        <v>367</v>
      </c>
      <c r="E109" s="122"/>
      <c r="F109" s="119">
        <f t="shared" ref="F109:H110" si="19">F110</f>
        <v>352110</v>
      </c>
      <c r="G109" s="119">
        <f t="shared" si="19"/>
        <v>440000</v>
      </c>
      <c r="H109" s="203">
        <f t="shared" si="19"/>
        <v>480000</v>
      </c>
      <c r="I109" s="34"/>
      <c r="J109" s="34"/>
    </row>
    <row r="110" spans="1:10" ht="37.5">
      <c r="A110" s="125" t="s">
        <v>368</v>
      </c>
      <c r="B110" s="122" t="s">
        <v>238</v>
      </c>
      <c r="C110" s="122" t="s">
        <v>325</v>
      </c>
      <c r="D110" s="122" t="s">
        <v>369</v>
      </c>
      <c r="E110" s="122"/>
      <c r="F110" s="119">
        <f t="shared" si="19"/>
        <v>352110</v>
      </c>
      <c r="G110" s="119">
        <f t="shared" si="19"/>
        <v>440000</v>
      </c>
      <c r="H110" s="203">
        <f t="shared" si="19"/>
        <v>480000</v>
      </c>
      <c r="I110" s="34"/>
      <c r="J110" s="34"/>
    </row>
    <row r="111" spans="1:10" ht="37.5">
      <c r="A111" s="125" t="s">
        <v>370</v>
      </c>
      <c r="B111" s="122" t="s">
        <v>238</v>
      </c>
      <c r="C111" s="122" t="s">
        <v>325</v>
      </c>
      <c r="D111" s="122" t="s">
        <v>371</v>
      </c>
      <c r="E111" s="122"/>
      <c r="F111" s="119">
        <f>F112+F114</f>
        <v>352110</v>
      </c>
      <c r="G111" s="119">
        <f>G112+G114</f>
        <v>440000</v>
      </c>
      <c r="H111" s="203">
        <f>H112+H114</f>
        <v>480000</v>
      </c>
      <c r="I111" s="34"/>
      <c r="J111" s="34"/>
    </row>
    <row r="112" spans="1:10" ht="37.5">
      <c r="A112" s="207" t="s">
        <v>372</v>
      </c>
      <c r="B112" s="192" t="s">
        <v>238</v>
      </c>
      <c r="C112" s="192" t="s">
        <v>325</v>
      </c>
      <c r="D112" s="192" t="s">
        <v>373</v>
      </c>
      <c r="E112" s="192"/>
      <c r="F112" s="119">
        <f>F113</f>
        <v>178500</v>
      </c>
      <c r="G112" s="119">
        <f>G113</f>
        <v>220000</v>
      </c>
      <c r="H112" s="203">
        <f>H113</f>
        <v>240000</v>
      </c>
      <c r="I112" s="34"/>
      <c r="J112" s="34"/>
    </row>
    <row r="113" spans="1:10" ht="37.5">
      <c r="A113" s="207" t="s">
        <v>284</v>
      </c>
      <c r="B113" s="192" t="s">
        <v>238</v>
      </c>
      <c r="C113" s="192" t="s">
        <v>325</v>
      </c>
      <c r="D113" s="192" t="s">
        <v>373</v>
      </c>
      <c r="E113" s="192" t="s">
        <v>315</v>
      </c>
      <c r="F113" s="119">
        <f>'Прил 6'!G68</f>
        <v>178500</v>
      </c>
      <c r="G113" s="119">
        <f>'Прил 6'!H68</f>
        <v>220000</v>
      </c>
      <c r="H113" s="203">
        <f>'Прил 6'!I68</f>
        <v>240000</v>
      </c>
      <c r="I113" s="34"/>
      <c r="J113" s="34"/>
    </row>
    <row r="114" spans="1:10" ht="18.75">
      <c r="A114" s="207" t="s">
        <v>374</v>
      </c>
      <c r="B114" s="192" t="s">
        <v>238</v>
      </c>
      <c r="C114" s="192" t="s">
        <v>325</v>
      </c>
      <c r="D114" s="192" t="s">
        <v>375</v>
      </c>
      <c r="E114" s="192"/>
      <c r="F114" s="119">
        <f>F115</f>
        <v>173610</v>
      </c>
      <c r="G114" s="119">
        <f>G115</f>
        <v>220000</v>
      </c>
      <c r="H114" s="203">
        <f>H115</f>
        <v>240000</v>
      </c>
      <c r="I114" s="34"/>
      <c r="J114" s="34"/>
    </row>
    <row r="115" spans="1:10" ht="37.5">
      <c r="A115" s="207" t="s">
        <v>284</v>
      </c>
      <c r="B115" s="192" t="s">
        <v>238</v>
      </c>
      <c r="C115" s="192" t="s">
        <v>325</v>
      </c>
      <c r="D115" s="192" t="s">
        <v>375</v>
      </c>
      <c r="E115" s="192" t="s">
        <v>315</v>
      </c>
      <c r="F115" s="119">
        <f>'Прил 6'!G70</f>
        <v>173610</v>
      </c>
      <c r="G115" s="119">
        <f>'Прил 6'!H70</f>
        <v>220000</v>
      </c>
      <c r="H115" s="203">
        <f>'Прил 6'!I70</f>
        <v>240000</v>
      </c>
      <c r="I115" s="34"/>
      <c r="J115" s="34"/>
    </row>
    <row r="116" spans="1:10" ht="41.65" customHeight="1">
      <c r="A116" s="207" t="s">
        <v>285</v>
      </c>
      <c r="B116" s="192" t="s">
        <v>238</v>
      </c>
      <c r="C116" s="192" t="s">
        <v>325</v>
      </c>
      <c r="D116" s="192" t="s">
        <v>286</v>
      </c>
      <c r="E116" s="192"/>
      <c r="F116" s="119">
        <f>F117</f>
        <v>150880</v>
      </c>
      <c r="G116" s="119">
        <f>G117</f>
        <v>104800</v>
      </c>
      <c r="H116" s="203">
        <f>H117</f>
        <v>109792</v>
      </c>
      <c r="I116" s="34"/>
      <c r="J116" s="34"/>
    </row>
    <row r="117" spans="1:10" ht="41.65" customHeight="1">
      <c r="A117" s="207" t="s">
        <v>573</v>
      </c>
      <c r="B117" s="192" t="s">
        <v>238</v>
      </c>
      <c r="C117" s="192" t="s">
        <v>325</v>
      </c>
      <c r="D117" s="192" t="s">
        <v>574</v>
      </c>
      <c r="E117" s="192"/>
      <c r="F117" s="119">
        <f>F118+F121+F124</f>
        <v>150880</v>
      </c>
      <c r="G117" s="119">
        <f>G118+G121+G124</f>
        <v>104800</v>
      </c>
      <c r="H117" s="119">
        <f>H118+H121+H124</f>
        <v>109792</v>
      </c>
      <c r="I117" s="34"/>
      <c r="J117" s="34"/>
    </row>
    <row r="118" spans="1:10" ht="37.5">
      <c r="A118" s="207" t="s">
        <v>579</v>
      </c>
      <c r="B118" s="192" t="s">
        <v>238</v>
      </c>
      <c r="C118" s="192" t="s">
        <v>325</v>
      </c>
      <c r="D118" s="192" t="s">
        <v>580</v>
      </c>
      <c r="E118" s="192"/>
      <c r="F118" s="119">
        <f t="shared" ref="F118:H119" si="20">F119</f>
        <v>90000</v>
      </c>
      <c r="G118" s="119">
        <f t="shared" si="20"/>
        <v>94400</v>
      </c>
      <c r="H118" s="203">
        <f t="shared" si="20"/>
        <v>98976</v>
      </c>
      <c r="I118" s="34"/>
      <c r="J118" s="34"/>
    </row>
    <row r="119" spans="1:10" ht="37.5">
      <c r="A119" s="207" t="s">
        <v>577</v>
      </c>
      <c r="B119" s="192" t="s">
        <v>238</v>
      </c>
      <c r="C119" s="192" t="s">
        <v>325</v>
      </c>
      <c r="D119" s="192" t="s">
        <v>624</v>
      </c>
      <c r="E119" s="192"/>
      <c r="F119" s="119">
        <f t="shared" si="20"/>
        <v>90000</v>
      </c>
      <c r="G119" s="119">
        <f t="shared" si="20"/>
        <v>94400</v>
      </c>
      <c r="H119" s="203">
        <f t="shared" si="20"/>
        <v>98976</v>
      </c>
      <c r="I119" s="34"/>
      <c r="J119" s="34"/>
    </row>
    <row r="120" spans="1:10" ht="41.65" customHeight="1">
      <c r="A120" s="207" t="s">
        <v>284</v>
      </c>
      <c r="B120" s="192" t="s">
        <v>238</v>
      </c>
      <c r="C120" s="192" t="s">
        <v>325</v>
      </c>
      <c r="D120" s="192" t="s">
        <v>581</v>
      </c>
      <c r="E120" s="192" t="s">
        <v>315</v>
      </c>
      <c r="F120" s="119">
        <f>'Прил 6'!G75</f>
        <v>90000</v>
      </c>
      <c r="G120" s="119">
        <f>'Прил 6'!H75</f>
        <v>94400</v>
      </c>
      <c r="H120" s="203">
        <f>'Прил 6'!I75</f>
        <v>98976</v>
      </c>
      <c r="I120" s="34"/>
      <c r="J120" s="34"/>
    </row>
    <row r="121" spans="1:10" ht="75">
      <c r="A121" s="207" t="s">
        <v>625</v>
      </c>
      <c r="B121" s="192" t="s">
        <v>238</v>
      </c>
      <c r="C121" s="192" t="s">
        <v>325</v>
      </c>
      <c r="D121" s="192" t="s">
        <v>626</v>
      </c>
      <c r="E121" s="192"/>
      <c r="F121" s="119">
        <f t="shared" ref="F121:H122" si="21">F122</f>
        <v>10000</v>
      </c>
      <c r="G121" s="119">
        <f t="shared" si="21"/>
        <v>10400</v>
      </c>
      <c r="H121" s="203">
        <f t="shared" si="21"/>
        <v>10816</v>
      </c>
      <c r="I121" s="34"/>
      <c r="J121" s="34"/>
    </row>
    <row r="122" spans="1:10" ht="37.5">
      <c r="A122" s="207" t="s">
        <v>577</v>
      </c>
      <c r="B122" s="192" t="s">
        <v>238</v>
      </c>
      <c r="C122" s="192" t="s">
        <v>325</v>
      </c>
      <c r="D122" s="192" t="s">
        <v>627</v>
      </c>
      <c r="E122" s="192"/>
      <c r="F122" s="119">
        <f t="shared" si="21"/>
        <v>10000</v>
      </c>
      <c r="G122" s="119">
        <f t="shared" si="21"/>
        <v>10400</v>
      </c>
      <c r="H122" s="203">
        <f t="shared" si="21"/>
        <v>10816</v>
      </c>
      <c r="I122" s="34"/>
      <c r="J122" s="34"/>
    </row>
    <row r="123" spans="1:10" ht="37.5">
      <c r="A123" s="207" t="s">
        <v>284</v>
      </c>
      <c r="B123" s="192" t="s">
        <v>238</v>
      </c>
      <c r="C123" s="192" t="s">
        <v>325</v>
      </c>
      <c r="D123" s="192" t="s">
        <v>628</v>
      </c>
      <c r="E123" s="192" t="s">
        <v>315</v>
      </c>
      <c r="F123" s="119">
        <f>'Прил 6'!G78</f>
        <v>10000</v>
      </c>
      <c r="G123" s="119">
        <f>'Прил 6'!H78</f>
        <v>10400</v>
      </c>
      <c r="H123" s="203">
        <f>'Прил 6'!I78</f>
        <v>10816</v>
      </c>
      <c r="I123" s="34"/>
      <c r="J123" s="34"/>
    </row>
    <row r="124" spans="1:10" ht="56.25">
      <c r="A124" s="125" t="s">
        <v>582</v>
      </c>
      <c r="B124" s="192" t="s">
        <v>238</v>
      </c>
      <c r="C124" s="192" t="s">
        <v>325</v>
      </c>
      <c r="D124" s="122" t="s">
        <v>859</v>
      </c>
      <c r="E124" s="122"/>
      <c r="F124" s="119">
        <f t="shared" ref="F124:H125" si="22">F125</f>
        <v>50880</v>
      </c>
      <c r="G124" s="119">
        <f t="shared" si="22"/>
        <v>0</v>
      </c>
      <c r="H124" s="119">
        <f t="shared" si="22"/>
        <v>0</v>
      </c>
      <c r="I124" s="34"/>
      <c r="J124" s="34"/>
    </row>
    <row r="125" spans="1:10" ht="37.5">
      <c r="A125" s="125" t="s">
        <v>858</v>
      </c>
      <c r="B125" s="192" t="s">
        <v>238</v>
      </c>
      <c r="C125" s="192" t="s">
        <v>325</v>
      </c>
      <c r="D125" s="122" t="s">
        <v>860</v>
      </c>
      <c r="E125" s="122"/>
      <c r="F125" s="119">
        <f t="shared" si="22"/>
        <v>50880</v>
      </c>
      <c r="G125" s="119">
        <f t="shared" si="22"/>
        <v>0</v>
      </c>
      <c r="H125" s="119">
        <f t="shared" si="22"/>
        <v>0</v>
      </c>
      <c r="I125" s="34"/>
      <c r="J125" s="34"/>
    </row>
    <row r="126" spans="1:10" ht="37.5">
      <c r="A126" s="125" t="s">
        <v>284</v>
      </c>
      <c r="B126" s="192" t="s">
        <v>238</v>
      </c>
      <c r="C126" s="192" t="s">
        <v>325</v>
      </c>
      <c r="D126" s="122" t="s">
        <v>860</v>
      </c>
      <c r="E126" s="122" t="s">
        <v>315</v>
      </c>
      <c r="F126" s="119">
        <f>'Прил 6'!G81</f>
        <v>50880</v>
      </c>
      <c r="G126" s="119">
        <v>0</v>
      </c>
      <c r="H126" s="203">
        <v>0</v>
      </c>
      <c r="I126" s="34"/>
      <c r="J126" s="34"/>
    </row>
    <row r="127" spans="1:10" ht="37.5">
      <c r="A127" s="125" t="s">
        <v>376</v>
      </c>
      <c r="B127" s="122" t="s">
        <v>238</v>
      </c>
      <c r="C127" s="122" t="s">
        <v>325</v>
      </c>
      <c r="D127" s="122" t="s">
        <v>377</v>
      </c>
      <c r="E127" s="122"/>
      <c r="F127" s="119">
        <f>F128</f>
        <v>15125783.92</v>
      </c>
      <c r="G127" s="119">
        <f>G128</f>
        <v>5143483.78</v>
      </c>
      <c r="H127" s="203">
        <f>H128</f>
        <v>29024178.710000001</v>
      </c>
      <c r="I127" s="34"/>
      <c r="J127" s="34"/>
    </row>
    <row r="128" spans="1:10" ht="18.75">
      <c r="A128" s="125" t="s">
        <v>378</v>
      </c>
      <c r="B128" s="122" t="s">
        <v>238</v>
      </c>
      <c r="C128" s="122" t="s">
        <v>325</v>
      </c>
      <c r="D128" s="122" t="s">
        <v>379</v>
      </c>
      <c r="E128" s="122"/>
      <c r="F128" s="119">
        <f>F129+F132</f>
        <v>15125783.92</v>
      </c>
      <c r="G128" s="119">
        <f>G129+G132</f>
        <v>5143483.78</v>
      </c>
      <c r="H128" s="203">
        <f>H129+H132</f>
        <v>29024178.710000001</v>
      </c>
      <c r="I128" s="34"/>
      <c r="J128" s="34"/>
    </row>
    <row r="129" spans="1:10" ht="37.5">
      <c r="A129" s="125" t="s">
        <v>372</v>
      </c>
      <c r="B129" s="122" t="s">
        <v>238</v>
      </c>
      <c r="C129" s="122" t="s">
        <v>325</v>
      </c>
      <c r="D129" s="122" t="s">
        <v>380</v>
      </c>
      <c r="E129" s="122"/>
      <c r="F129" s="119">
        <f>F130+F131</f>
        <v>14445783.92</v>
      </c>
      <c r="G129" s="119">
        <f>G130+G131</f>
        <v>5143483.78</v>
      </c>
      <c r="H129" s="203">
        <f>H130+H131</f>
        <v>29024178.710000001</v>
      </c>
      <c r="I129" s="34"/>
      <c r="J129" s="34"/>
    </row>
    <row r="130" spans="1:10" ht="37.5">
      <c r="A130" s="125" t="s">
        <v>284</v>
      </c>
      <c r="B130" s="122" t="s">
        <v>238</v>
      </c>
      <c r="C130" s="122" t="s">
        <v>325</v>
      </c>
      <c r="D130" s="122" t="s">
        <v>380</v>
      </c>
      <c r="E130" s="122" t="s">
        <v>315</v>
      </c>
      <c r="F130" s="119">
        <f>'Прил 6'!G85</f>
        <v>679600</v>
      </c>
      <c r="G130" s="119">
        <f>'Прил 6'!H85</f>
        <v>500000</v>
      </c>
      <c r="H130" s="203">
        <f>'Прил 6'!I85</f>
        <v>500000</v>
      </c>
      <c r="I130" s="34"/>
      <c r="J130" s="34"/>
    </row>
    <row r="131" spans="1:10" ht="18.75">
      <c r="A131" s="125" t="s">
        <v>381</v>
      </c>
      <c r="B131" s="122" t="s">
        <v>238</v>
      </c>
      <c r="C131" s="122" t="s">
        <v>325</v>
      </c>
      <c r="D131" s="122" t="s">
        <v>380</v>
      </c>
      <c r="E131" s="122" t="s">
        <v>382</v>
      </c>
      <c r="F131" s="119">
        <f>'Прил 6'!G86+'Прил 6'!G352</f>
        <v>13766183.92</v>
      </c>
      <c r="G131" s="119">
        <f>'Прил 6'!H86+'Прил 6'!H352</f>
        <v>4643483.78</v>
      </c>
      <c r="H131" s="203">
        <f>'Прил 6'!I86+'Прил 6'!I352</f>
        <v>28524178.710000001</v>
      </c>
      <c r="I131" s="34"/>
      <c r="J131" s="34"/>
    </row>
    <row r="132" spans="1:10" ht="93.75">
      <c r="A132" s="125" t="s">
        <v>383</v>
      </c>
      <c r="B132" s="126" t="s">
        <v>238</v>
      </c>
      <c r="C132" s="126" t="s">
        <v>325</v>
      </c>
      <c r="D132" s="193" t="s">
        <v>384</v>
      </c>
      <c r="E132" s="126"/>
      <c r="F132" s="119">
        <f>F133</f>
        <v>680000</v>
      </c>
      <c r="G132" s="119">
        <f>G133</f>
        <v>0</v>
      </c>
      <c r="H132" s="203">
        <f>H133</f>
        <v>0</v>
      </c>
      <c r="I132" s="34"/>
      <c r="J132" s="34"/>
    </row>
    <row r="133" spans="1:10" ht="18.75">
      <c r="A133" s="206" t="s">
        <v>385</v>
      </c>
      <c r="B133" s="126" t="s">
        <v>238</v>
      </c>
      <c r="C133" s="126" t="s">
        <v>325</v>
      </c>
      <c r="D133" s="193" t="s">
        <v>384</v>
      </c>
      <c r="E133" s="126" t="s">
        <v>386</v>
      </c>
      <c r="F133" s="119">
        <f>'Прил 6'!G88</f>
        <v>680000</v>
      </c>
      <c r="G133" s="119">
        <f>'Прил 6'!H88</f>
        <v>0</v>
      </c>
      <c r="H133" s="203">
        <f>'Прил 6'!I88</f>
        <v>0</v>
      </c>
      <c r="I133" s="34"/>
      <c r="J133" s="34"/>
    </row>
    <row r="134" spans="1:10" ht="37.5">
      <c r="A134" s="125" t="s">
        <v>300</v>
      </c>
      <c r="B134" s="122" t="s">
        <v>238</v>
      </c>
      <c r="C134" s="122" t="s">
        <v>325</v>
      </c>
      <c r="D134" s="122" t="s">
        <v>301</v>
      </c>
      <c r="E134" s="122"/>
      <c r="F134" s="119">
        <f>F135</f>
        <v>2580749</v>
      </c>
      <c r="G134" s="119">
        <f>G135</f>
        <v>3145280</v>
      </c>
      <c r="H134" s="203">
        <f>H135</f>
        <v>3202380</v>
      </c>
      <c r="I134" s="34"/>
      <c r="J134" s="34"/>
    </row>
    <row r="135" spans="1:10" ht="37.5">
      <c r="A135" s="125" t="s">
        <v>302</v>
      </c>
      <c r="B135" s="122" t="s">
        <v>238</v>
      </c>
      <c r="C135" s="122" t="s">
        <v>325</v>
      </c>
      <c r="D135" s="122" t="s">
        <v>303</v>
      </c>
      <c r="E135" s="122"/>
      <c r="F135" s="119">
        <f>F136+F138+F140</f>
        <v>2580749</v>
      </c>
      <c r="G135" s="119">
        <f>G136+G138+G140</f>
        <v>3145280</v>
      </c>
      <c r="H135" s="203">
        <f>H136+H138+H140</f>
        <v>3202380</v>
      </c>
      <c r="I135" s="34"/>
      <c r="J135" s="34"/>
    </row>
    <row r="136" spans="1:10" ht="56.25">
      <c r="A136" s="125" t="s">
        <v>387</v>
      </c>
      <c r="B136" s="122" t="s">
        <v>238</v>
      </c>
      <c r="C136" s="122" t="s">
        <v>325</v>
      </c>
      <c r="D136" s="122" t="s">
        <v>388</v>
      </c>
      <c r="E136" s="122"/>
      <c r="F136" s="119">
        <f>F137</f>
        <v>30580</v>
      </c>
      <c r="G136" s="119">
        <f>G137</f>
        <v>30580</v>
      </c>
      <c r="H136" s="203">
        <f>H137</f>
        <v>30580</v>
      </c>
      <c r="I136" s="34"/>
      <c r="J136" s="34"/>
    </row>
    <row r="137" spans="1:10" ht="75">
      <c r="A137" s="125" t="s">
        <v>248</v>
      </c>
      <c r="B137" s="122" t="s">
        <v>238</v>
      </c>
      <c r="C137" s="122" t="s">
        <v>325</v>
      </c>
      <c r="D137" s="122" t="s">
        <v>388</v>
      </c>
      <c r="E137" s="122" t="s">
        <v>256</v>
      </c>
      <c r="F137" s="119">
        <f>'Прил 6'!G92</f>
        <v>30580</v>
      </c>
      <c r="G137" s="119">
        <f>'Прил 6'!H92</f>
        <v>30580</v>
      </c>
      <c r="H137" s="203">
        <f>'Прил 6'!I92</f>
        <v>30580</v>
      </c>
      <c r="I137" s="34"/>
      <c r="J137" s="34"/>
    </row>
    <row r="138" spans="1:10" ht="18.75">
      <c r="A138" s="125" t="s">
        <v>389</v>
      </c>
      <c r="B138" s="122" t="s">
        <v>238</v>
      </c>
      <c r="C138" s="122" t="s">
        <v>325</v>
      </c>
      <c r="D138" s="122" t="s">
        <v>390</v>
      </c>
      <c r="E138" s="122"/>
      <c r="F138" s="119">
        <f>F139</f>
        <v>1000000</v>
      </c>
      <c r="G138" s="119">
        <f>G139</f>
        <v>1500000</v>
      </c>
      <c r="H138" s="203">
        <f>H139</f>
        <v>1500000</v>
      </c>
      <c r="I138" s="34"/>
      <c r="J138" s="34"/>
    </row>
    <row r="139" spans="1:10" ht="37.5">
      <c r="A139" s="125" t="s">
        <v>284</v>
      </c>
      <c r="B139" s="122" t="s">
        <v>238</v>
      </c>
      <c r="C139" s="122" t="s">
        <v>325</v>
      </c>
      <c r="D139" s="122" t="s">
        <v>390</v>
      </c>
      <c r="E139" s="122" t="s">
        <v>315</v>
      </c>
      <c r="F139" s="119">
        <f>'Прил 6'!G94</f>
        <v>1000000</v>
      </c>
      <c r="G139" s="119">
        <f>'Прил 6'!H94</f>
        <v>1500000</v>
      </c>
      <c r="H139" s="203">
        <f>'Прил 6'!I94</f>
        <v>1500000</v>
      </c>
      <c r="I139" s="34"/>
      <c r="J139" s="34"/>
    </row>
    <row r="140" spans="1:10" ht="45.6" customHeight="1">
      <c r="A140" s="125" t="s">
        <v>899</v>
      </c>
      <c r="B140" s="122" t="s">
        <v>238</v>
      </c>
      <c r="C140" s="122" t="s">
        <v>325</v>
      </c>
      <c r="D140" s="122" t="s">
        <v>392</v>
      </c>
      <c r="E140" s="122"/>
      <c r="F140" s="119">
        <f>F141</f>
        <v>1550169</v>
      </c>
      <c r="G140" s="119">
        <f>G141</f>
        <v>1614700</v>
      </c>
      <c r="H140" s="203">
        <f>H141</f>
        <v>1671800</v>
      </c>
      <c r="I140" s="34"/>
      <c r="J140" s="34"/>
    </row>
    <row r="141" spans="1:10" ht="75">
      <c r="A141" s="125" t="s">
        <v>248</v>
      </c>
      <c r="B141" s="122" t="s">
        <v>238</v>
      </c>
      <c r="C141" s="122" t="s">
        <v>325</v>
      </c>
      <c r="D141" s="122" t="s">
        <v>392</v>
      </c>
      <c r="E141" s="122" t="s">
        <v>256</v>
      </c>
      <c r="F141" s="119">
        <f>'Прил 6'!G96</f>
        <v>1550169</v>
      </c>
      <c r="G141" s="119">
        <f>'Прил 6'!H96</f>
        <v>1614700</v>
      </c>
      <c r="H141" s="203">
        <f>'Прил 6'!I96</f>
        <v>1671800</v>
      </c>
      <c r="I141" s="34"/>
      <c r="J141" s="34"/>
    </row>
    <row r="142" spans="1:10" ht="21.75" customHeight="1">
      <c r="A142" s="125" t="s">
        <v>805</v>
      </c>
      <c r="B142" s="122" t="s">
        <v>238</v>
      </c>
      <c r="C142" s="122" t="s">
        <v>325</v>
      </c>
      <c r="D142" s="122" t="s">
        <v>806</v>
      </c>
      <c r="E142" s="122"/>
      <c r="F142" s="119">
        <f t="shared" ref="F142:H144" si="23">F143</f>
        <v>50000</v>
      </c>
      <c r="G142" s="119">
        <f t="shared" si="23"/>
        <v>0</v>
      </c>
      <c r="H142" s="119">
        <f t="shared" si="23"/>
        <v>0</v>
      </c>
      <c r="I142" s="34"/>
      <c r="J142" s="34"/>
    </row>
    <row r="143" spans="1:10" ht="21.75" customHeight="1">
      <c r="A143" s="125" t="s">
        <v>807</v>
      </c>
      <c r="B143" s="122" t="s">
        <v>238</v>
      </c>
      <c r="C143" s="122" t="s">
        <v>325</v>
      </c>
      <c r="D143" s="122" t="s">
        <v>808</v>
      </c>
      <c r="E143" s="122"/>
      <c r="F143" s="119">
        <f t="shared" si="23"/>
        <v>50000</v>
      </c>
      <c r="G143" s="119">
        <f t="shared" si="23"/>
        <v>0</v>
      </c>
      <c r="H143" s="119">
        <f t="shared" si="23"/>
        <v>0</v>
      </c>
      <c r="I143" s="34"/>
      <c r="J143" s="34"/>
    </row>
    <row r="144" spans="1:10" ht="21.75" customHeight="1">
      <c r="A144" s="125" t="s">
        <v>809</v>
      </c>
      <c r="B144" s="122" t="s">
        <v>238</v>
      </c>
      <c r="C144" s="122" t="s">
        <v>325</v>
      </c>
      <c r="D144" s="122" t="s">
        <v>811</v>
      </c>
      <c r="E144" s="122"/>
      <c r="F144" s="119">
        <f t="shared" si="23"/>
        <v>50000</v>
      </c>
      <c r="G144" s="119">
        <f t="shared" si="23"/>
        <v>0</v>
      </c>
      <c r="H144" s="119">
        <f t="shared" si="23"/>
        <v>0</v>
      </c>
      <c r="I144" s="34"/>
      <c r="J144" s="34"/>
    </row>
    <row r="145" spans="1:10" ht="18.75">
      <c r="A145" s="125" t="s">
        <v>611</v>
      </c>
      <c r="B145" s="122" t="s">
        <v>238</v>
      </c>
      <c r="C145" s="122" t="s">
        <v>325</v>
      </c>
      <c r="D145" s="122" t="s">
        <v>811</v>
      </c>
      <c r="E145" s="122" t="s">
        <v>612</v>
      </c>
      <c r="F145" s="119">
        <f>'Прил 6'!G100</f>
        <v>50000</v>
      </c>
      <c r="G145" s="119">
        <v>0</v>
      </c>
      <c r="H145" s="203">
        <v>0</v>
      </c>
      <c r="I145" s="34"/>
      <c r="J145" s="34"/>
    </row>
    <row r="146" spans="1:10" ht="37.5">
      <c r="A146" s="125" t="s">
        <v>393</v>
      </c>
      <c r="B146" s="122" t="s">
        <v>238</v>
      </c>
      <c r="C146" s="122" t="s">
        <v>325</v>
      </c>
      <c r="D146" s="122" t="s">
        <v>394</v>
      </c>
      <c r="E146" s="122"/>
      <c r="F146" s="119">
        <f t="shared" ref="F146:H147" si="24">F147</f>
        <v>42060462.600000001</v>
      </c>
      <c r="G146" s="119">
        <f t="shared" si="24"/>
        <v>38534992</v>
      </c>
      <c r="H146" s="203">
        <f t="shared" si="24"/>
        <v>38847992</v>
      </c>
      <c r="I146" s="34"/>
      <c r="J146" s="34"/>
    </row>
    <row r="147" spans="1:10" ht="42.6" customHeight="1">
      <c r="A147" s="125" t="s">
        <v>395</v>
      </c>
      <c r="B147" s="122" t="s">
        <v>238</v>
      </c>
      <c r="C147" s="122" t="s">
        <v>325</v>
      </c>
      <c r="D147" s="122" t="s">
        <v>396</v>
      </c>
      <c r="E147" s="122"/>
      <c r="F147" s="119">
        <f t="shared" si="24"/>
        <v>42060462.600000001</v>
      </c>
      <c r="G147" s="119">
        <f t="shared" si="24"/>
        <v>38534992</v>
      </c>
      <c r="H147" s="203">
        <f t="shared" si="24"/>
        <v>38847992</v>
      </c>
      <c r="I147" s="34"/>
      <c r="J147" s="34"/>
    </row>
    <row r="148" spans="1:10" ht="37.35" customHeight="1">
      <c r="A148" s="125" t="s">
        <v>397</v>
      </c>
      <c r="B148" s="122" t="s">
        <v>238</v>
      </c>
      <c r="C148" s="122" t="s">
        <v>325</v>
      </c>
      <c r="D148" s="122" t="s">
        <v>398</v>
      </c>
      <c r="E148" s="122"/>
      <c r="F148" s="119">
        <f>F149+F150+F151</f>
        <v>42060462.600000001</v>
      </c>
      <c r="G148" s="119">
        <f>G149+G150+G151</f>
        <v>38534992</v>
      </c>
      <c r="H148" s="203">
        <f>H149+H150+H151</f>
        <v>38847992</v>
      </c>
      <c r="I148" s="34"/>
      <c r="J148" s="34"/>
    </row>
    <row r="149" spans="1:10" ht="57.6" customHeight="1">
      <c r="A149" s="125" t="s">
        <v>248</v>
      </c>
      <c r="B149" s="122" t="s">
        <v>238</v>
      </c>
      <c r="C149" s="122" t="s">
        <v>325</v>
      </c>
      <c r="D149" s="122" t="s">
        <v>398</v>
      </c>
      <c r="E149" s="122" t="s">
        <v>256</v>
      </c>
      <c r="F149" s="119">
        <f>'Прил 6'!G104+'Прил 6'!G356</f>
        <v>32980281.279999997</v>
      </c>
      <c r="G149" s="119">
        <f>'Прил 6'!H104+'Прил 6'!H356</f>
        <v>26294360.890000001</v>
      </c>
      <c r="H149" s="119">
        <f>'Прил 6'!I104+'Прил 6'!I356</f>
        <v>26294360.890000001</v>
      </c>
      <c r="I149" s="34"/>
      <c r="J149" s="34"/>
    </row>
    <row r="150" spans="1:10" ht="40.5" customHeight="1">
      <c r="A150" s="125" t="s">
        <v>284</v>
      </c>
      <c r="B150" s="122" t="s">
        <v>238</v>
      </c>
      <c r="C150" s="122" t="s">
        <v>325</v>
      </c>
      <c r="D150" s="122" t="s">
        <v>398</v>
      </c>
      <c r="E150" s="122" t="s">
        <v>315</v>
      </c>
      <c r="F150" s="119">
        <f>'Прил 6'!G105+'Прил 6'!G357</f>
        <v>8745561.4800000004</v>
      </c>
      <c r="G150" s="119">
        <f>'Прил 6'!H105+'Прил 6'!H357</f>
        <v>11897057.07</v>
      </c>
      <c r="H150" s="119">
        <f>'Прил 6'!I105+'Прил 6'!I357</f>
        <v>12210057.07</v>
      </c>
      <c r="I150" s="34"/>
      <c r="J150" s="34"/>
    </row>
    <row r="151" spans="1:10" ht="18.75">
      <c r="A151" s="125" t="s">
        <v>381</v>
      </c>
      <c r="B151" s="122" t="s">
        <v>238</v>
      </c>
      <c r="C151" s="122" t="s">
        <v>325</v>
      </c>
      <c r="D151" s="122" t="s">
        <v>398</v>
      </c>
      <c r="E151" s="122" t="s">
        <v>382</v>
      </c>
      <c r="F151" s="119">
        <f>'Прил 6'!G106</f>
        <v>334619.84000000003</v>
      </c>
      <c r="G151" s="119">
        <f>'Прил 6'!H106</f>
        <v>343574.04</v>
      </c>
      <c r="H151" s="119">
        <f>'Прил 6'!I106</f>
        <v>343574.04</v>
      </c>
      <c r="I151" s="34"/>
      <c r="J151" s="34"/>
    </row>
    <row r="152" spans="1:10" ht="25.5" customHeight="1">
      <c r="A152" s="205" t="s">
        <v>399</v>
      </c>
      <c r="B152" s="124" t="s">
        <v>250</v>
      </c>
      <c r="C152" s="124" t="s">
        <v>239</v>
      </c>
      <c r="D152" s="124"/>
      <c r="E152" s="122"/>
      <c r="F152" s="118">
        <f t="shared" ref="F152:F157" si="25">F153</f>
        <v>36021.879999999997</v>
      </c>
      <c r="G152" s="118">
        <f t="shared" ref="G152:H157" si="26">G153</f>
        <v>0</v>
      </c>
      <c r="H152" s="199">
        <f t="shared" si="26"/>
        <v>0</v>
      </c>
      <c r="I152" s="34"/>
      <c r="J152" s="34"/>
    </row>
    <row r="153" spans="1:10" ht="37.5">
      <c r="A153" s="205" t="s">
        <v>400</v>
      </c>
      <c r="B153" s="124" t="s">
        <v>250</v>
      </c>
      <c r="C153" s="124" t="s">
        <v>401</v>
      </c>
      <c r="D153" s="124"/>
      <c r="E153" s="122"/>
      <c r="F153" s="118">
        <f t="shared" si="25"/>
        <v>36021.879999999997</v>
      </c>
      <c r="G153" s="118">
        <f t="shared" si="26"/>
        <v>0</v>
      </c>
      <c r="H153" s="199">
        <f t="shared" si="26"/>
        <v>0</v>
      </c>
      <c r="I153" s="34"/>
      <c r="J153" s="34"/>
    </row>
    <row r="154" spans="1:10" ht="75">
      <c r="A154" s="125" t="s">
        <v>402</v>
      </c>
      <c r="B154" s="122" t="s">
        <v>250</v>
      </c>
      <c r="C154" s="122" t="s">
        <v>401</v>
      </c>
      <c r="D154" s="122" t="s">
        <v>403</v>
      </c>
      <c r="E154" s="122"/>
      <c r="F154" s="119">
        <f t="shared" si="25"/>
        <v>36021.879999999997</v>
      </c>
      <c r="G154" s="119">
        <f t="shared" si="26"/>
        <v>0</v>
      </c>
      <c r="H154" s="203">
        <f t="shared" si="26"/>
        <v>0</v>
      </c>
      <c r="I154" s="34"/>
      <c r="J154" s="34"/>
    </row>
    <row r="155" spans="1:10" ht="56.25">
      <c r="A155" s="125" t="s">
        <v>404</v>
      </c>
      <c r="B155" s="122" t="s">
        <v>250</v>
      </c>
      <c r="C155" s="122" t="s">
        <v>401</v>
      </c>
      <c r="D155" s="122" t="s">
        <v>405</v>
      </c>
      <c r="E155" s="122"/>
      <c r="F155" s="119">
        <f>F156</f>
        <v>36021.879999999997</v>
      </c>
      <c r="G155" s="119">
        <f t="shared" si="26"/>
        <v>0</v>
      </c>
      <c r="H155" s="203">
        <f t="shared" si="26"/>
        <v>0</v>
      </c>
      <c r="I155" s="34"/>
      <c r="J155" s="34"/>
    </row>
    <row r="156" spans="1:10" ht="71.25" customHeight="1">
      <c r="A156" s="125" t="s">
        <v>406</v>
      </c>
      <c r="B156" s="122" t="s">
        <v>250</v>
      </c>
      <c r="C156" s="122" t="s">
        <v>401</v>
      </c>
      <c r="D156" s="122" t="s">
        <v>407</v>
      </c>
      <c r="E156" s="122"/>
      <c r="F156" s="119">
        <f t="shared" si="25"/>
        <v>36021.879999999997</v>
      </c>
      <c r="G156" s="119">
        <f t="shared" si="26"/>
        <v>0</v>
      </c>
      <c r="H156" s="203">
        <f t="shared" si="26"/>
        <v>0</v>
      </c>
      <c r="I156" s="34"/>
      <c r="J156" s="34"/>
    </row>
    <row r="157" spans="1:10" ht="56.25">
      <c r="A157" s="125" t="s">
        <v>408</v>
      </c>
      <c r="B157" s="122" t="s">
        <v>250</v>
      </c>
      <c r="C157" s="122" t="s">
        <v>401</v>
      </c>
      <c r="D157" s="122" t="s">
        <v>409</v>
      </c>
      <c r="E157" s="122"/>
      <c r="F157" s="119">
        <f t="shared" si="25"/>
        <v>36021.879999999997</v>
      </c>
      <c r="G157" s="119">
        <f t="shared" si="26"/>
        <v>0</v>
      </c>
      <c r="H157" s="203">
        <f t="shared" si="26"/>
        <v>0</v>
      </c>
      <c r="I157" s="34"/>
      <c r="J157" s="34"/>
    </row>
    <row r="158" spans="1:10" ht="37.5">
      <c r="A158" s="125" t="s">
        <v>284</v>
      </c>
      <c r="B158" s="122" t="s">
        <v>250</v>
      </c>
      <c r="C158" s="122" t="s">
        <v>401</v>
      </c>
      <c r="D158" s="122" t="s">
        <v>409</v>
      </c>
      <c r="E158" s="122" t="s">
        <v>315</v>
      </c>
      <c r="F158" s="119">
        <f>'Прил 6'!G113</f>
        <v>36021.879999999997</v>
      </c>
      <c r="G158" s="119">
        <f>'Прил 6'!H113</f>
        <v>0</v>
      </c>
      <c r="H158" s="203">
        <f>'Прил 6'!I113</f>
        <v>0</v>
      </c>
      <c r="I158" s="34"/>
      <c r="J158" s="34"/>
    </row>
    <row r="159" spans="1:10" ht="18.75">
      <c r="A159" s="205" t="s">
        <v>410</v>
      </c>
      <c r="B159" s="124" t="s">
        <v>273</v>
      </c>
      <c r="C159" s="124" t="s">
        <v>239</v>
      </c>
      <c r="D159" s="124"/>
      <c r="E159" s="124"/>
      <c r="F159" s="118">
        <f>F160+F166+F197</f>
        <v>227127374.57999998</v>
      </c>
      <c r="G159" s="118">
        <f>G160+G166+G197</f>
        <v>55309654</v>
      </c>
      <c r="H159" s="199">
        <f>H160+H166+H197</f>
        <v>55394322.32</v>
      </c>
      <c r="I159" s="34"/>
      <c r="J159" s="34"/>
    </row>
    <row r="160" spans="1:10" ht="18.75">
      <c r="A160" s="205" t="s">
        <v>411</v>
      </c>
      <c r="B160" s="124" t="s">
        <v>273</v>
      </c>
      <c r="C160" s="124" t="s">
        <v>238</v>
      </c>
      <c r="D160" s="124"/>
      <c r="E160" s="124"/>
      <c r="F160" s="118">
        <f>F161</f>
        <v>175200</v>
      </c>
      <c r="G160" s="118">
        <f t="shared" ref="G160:H164" si="27">G161</f>
        <v>182208</v>
      </c>
      <c r="H160" s="199">
        <f t="shared" si="27"/>
        <v>189496.32000000001</v>
      </c>
      <c r="I160" s="34"/>
      <c r="J160" s="34"/>
    </row>
    <row r="161" spans="1:10" ht="37.5">
      <c r="A161" s="125" t="s">
        <v>316</v>
      </c>
      <c r="B161" s="122" t="s">
        <v>273</v>
      </c>
      <c r="C161" s="122" t="s">
        <v>238</v>
      </c>
      <c r="D161" s="122" t="s">
        <v>317</v>
      </c>
      <c r="E161" s="122"/>
      <c r="F161" s="119">
        <f>F162</f>
        <v>175200</v>
      </c>
      <c r="G161" s="119">
        <f t="shared" si="27"/>
        <v>182208</v>
      </c>
      <c r="H161" s="203">
        <f t="shared" si="27"/>
        <v>189496.32000000001</v>
      </c>
      <c r="I161" s="34"/>
      <c r="J161" s="34"/>
    </row>
    <row r="162" spans="1:10" ht="40.5" customHeight="1">
      <c r="A162" s="125" t="s">
        <v>412</v>
      </c>
      <c r="B162" s="122" t="s">
        <v>273</v>
      </c>
      <c r="C162" s="122" t="s">
        <v>238</v>
      </c>
      <c r="D162" s="122" t="s">
        <v>413</v>
      </c>
      <c r="E162" s="122"/>
      <c r="F162" s="119">
        <f>F163</f>
        <v>175200</v>
      </c>
      <c r="G162" s="119">
        <f t="shared" si="27"/>
        <v>182208</v>
      </c>
      <c r="H162" s="203">
        <f t="shared" si="27"/>
        <v>189496.32000000001</v>
      </c>
      <c r="I162" s="34"/>
      <c r="J162" s="34"/>
    </row>
    <row r="163" spans="1:10" ht="37.5">
      <c r="A163" s="125" t="s">
        <v>414</v>
      </c>
      <c r="B163" s="122" t="s">
        <v>273</v>
      </c>
      <c r="C163" s="122" t="s">
        <v>238</v>
      </c>
      <c r="D163" s="122" t="s">
        <v>415</v>
      </c>
      <c r="E163" s="122"/>
      <c r="F163" s="119">
        <f>F164</f>
        <v>175200</v>
      </c>
      <c r="G163" s="119">
        <f t="shared" si="27"/>
        <v>182208</v>
      </c>
      <c r="H163" s="203">
        <f t="shared" si="27"/>
        <v>189496.32000000001</v>
      </c>
      <c r="I163" s="34"/>
      <c r="J163" s="34"/>
    </row>
    <row r="164" spans="1:10" ht="18.75" customHeight="1">
      <c r="A164" s="125" t="s">
        <v>416</v>
      </c>
      <c r="B164" s="122" t="s">
        <v>273</v>
      </c>
      <c r="C164" s="122" t="s">
        <v>238</v>
      </c>
      <c r="D164" s="122" t="s">
        <v>417</v>
      </c>
      <c r="E164" s="122"/>
      <c r="F164" s="119">
        <f>F165</f>
        <v>175200</v>
      </c>
      <c r="G164" s="119">
        <f t="shared" si="27"/>
        <v>182208</v>
      </c>
      <c r="H164" s="203">
        <f t="shared" si="27"/>
        <v>189496.32000000001</v>
      </c>
      <c r="I164" s="34"/>
      <c r="J164" s="34"/>
    </row>
    <row r="165" spans="1:10" ht="38.25" customHeight="1">
      <c r="A165" s="125" t="s">
        <v>333</v>
      </c>
      <c r="B165" s="122" t="s">
        <v>273</v>
      </c>
      <c r="C165" s="122" t="s">
        <v>238</v>
      </c>
      <c r="D165" s="122" t="s">
        <v>417</v>
      </c>
      <c r="E165" s="122" t="s">
        <v>334</v>
      </c>
      <c r="F165" s="119">
        <f>'Прил 6'!G374</f>
        <v>175200</v>
      </c>
      <c r="G165" s="119">
        <f>'Прил 6'!H374</f>
        <v>182208</v>
      </c>
      <c r="H165" s="203">
        <f>'Прил 6'!I374</f>
        <v>189496.32000000001</v>
      </c>
      <c r="I165" s="34"/>
      <c r="J165" s="34"/>
    </row>
    <row r="166" spans="1:10" ht="18.75">
      <c r="A166" s="205" t="s">
        <v>418</v>
      </c>
      <c r="B166" s="124" t="s">
        <v>273</v>
      </c>
      <c r="C166" s="124" t="s">
        <v>401</v>
      </c>
      <c r="D166" s="124"/>
      <c r="E166" s="122"/>
      <c r="F166" s="118">
        <f>F167+F192</f>
        <v>224738578.57999998</v>
      </c>
      <c r="G166" s="118">
        <f>G167+G192</f>
        <v>55000000</v>
      </c>
      <c r="H166" s="118">
        <f>H167+H192</f>
        <v>55000000</v>
      </c>
      <c r="I166" s="34"/>
      <c r="J166" s="34"/>
    </row>
    <row r="167" spans="1:10" ht="61.5" customHeight="1">
      <c r="A167" s="125" t="s">
        <v>419</v>
      </c>
      <c r="B167" s="122" t="s">
        <v>273</v>
      </c>
      <c r="C167" s="122" t="s">
        <v>401</v>
      </c>
      <c r="D167" s="122" t="s">
        <v>420</v>
      </c>
      <c r="E167" s="122"/>
      <c r="F167" s="119">
        <f>F168</f>
        <v>151246880.57999998</v>
      </c>
      <c r="G167" s="119">
        <f>G168</f>
        <v>55000000</v>
      </c>
      <c r="H167" s="203">
        <f>H168</f>
        <v>55000000</v>
      </c>
      <c r="I167" s="34"/>
      <c r="J167" s="34"/>
    </row>
    <row r="168" spans="1:10" ht="42.6" customHeight="1">
      <c r="A168" s="125" t="s">
        <v>421</v>
      </c>
      <c r="B168" s="122" t="s">
        <v>273</v>
      </c>
      <c r="C168" s="122" t="s">
        <v>401</v>
      </c>
      <c r="D168" s="122" t="s">
        <v>422</v>
      </c>
      <c r="E168" s="122"/>
      <c r="F168" s="119">
        <f>F169+F182+F189</f>
        <v>151246880.57999998</v>
      </c>
      <c r="G168" s="119">
        <f>G169+G182+G189</f>
        <v>55000000</v>
      </c>
      <c r="H168" s="203">
        <f>H169+H182+H189</f>
        <v>55000000</v>
      </c>
      <c r="I168" s="34"/>
      <c r="J168" s="34"/>
    </row>
    <row r="169" spans="1:10" ht="39" customHeight="1">
      <c r="A169" s="125" t="s">
        <v>423</v>
      </c>
      <c r="B169" s="122" t="s">
        <v>273</v>
      </c>
      <c r="C169" s="122" t="s">
        <v>401</v>
      </c>
      <c r="D169" s="122" t="s">
        <v>424</v>
      </c>
      <c r="E169" s="122"/>
      <c r="F169" s="119">
        <f>F172+F174+F176+F178+F180+F170</f>
        <v>107839622.58</v>
      </c>
      <c r="G169" s="119">
        <f>G172+G174+G176+G178+G180</f>
        <v>25000000</v>
      </c>
      <c r="H169" s="119">
        <f>H172+H174+H176+H178+H180</f>
        <v>25000000</v>
      </c>
      <c r="I169" s="34"/>
      <c r="J169" s="34"/>
    </row>
    <row r="170" spans="1:10" ht="108.75" customHeight="1">
      <c r="A170" s="125" t="s">
        <v>844</v>
      </c>
      <c r="B170" s="122" t="s">
        <v>273</v>
      </c>
      <c r="C170" s="122" t="s">
        <v>401</v>
      </c>
      <c r="D170" s="122" t="s">
        <v>947</v>
      </c>
      <c r="E170" s="122"/>
      <c r="F170" s="119">
        <f>F171</f>
        <v>3343917.86</v>
      </c>
      <c r="G170" s="119"/>
      <c r="H170" s="119"/>
      <c r="I170" s="34"/>
      <c r="J170" s="34"/>
    </row>
    <row r="171" spans="1:10" ht="39" customHeight="1">
      <c r="A171" s="125" t="s">
        <v>427</v>
      </c>
      <c r="B171" s="122" t="s">
        <v>273</v>
      </c>
      <c r="C171" s="122" t="s">
        <v>401</v>
      </c>
      <c r="D171" s="122" t="s">
        <v>947</v>
      </c>
      <c r="E171" s="122" t="s">
        <v>428</v>
      </c>
      <c r="F171" s="119">
        <f>'Прил 6'!G120</f>
        <v>3343917.86</v>
      </c>
      <c r="G171" s="119"/>
      <c r="H171" s="119"/>
      <c r="I171" s="34"/>
      <c r="J171" s="34"/>
    </row>
    <row r="172" spans="1:10" ht="56.25">
      <c r="A172" s="125" t="s">
        <v>812</v>
      </c>
      <c r="B172" s="122" t="s">
        <v>273</v>
      </c>
      <c r="C172" s="122" t="s">
        <v>401</v>
      </c>
      <c r="D172" s="122" t="s">
        <v>813</v>
      </c>
      <c r="E172" s="122"/>
      <c r="F172" s="119">
        <f>F173</f>
        <v>83633.52</v>
      </c>
      <c r="G172" s="119">
        <f>G173</f>
        <v>0</v>
      </c>
      <c r="H172" s="119">
        <f>H173</f>
        <v>0</v>
      </c>
      <c r="I172" s="34"/>
      <c r="J172" s="34"/>
    </row>
    <row r="173" spans="1:10" ht="39" customHeight="1">
      <c r="A173" s="125" t="s">
        <v>427</v>
      </c>
      <c r="B173" s="122" t="s">
        <v>273</v>
      </c>
      <c r="C173" s="122" t="s">
        <v>401</v>
      </c>
      <c r="D173" s="122" t="s">
        <v>813</v>
      </c>
      <c r="E173" s="122" t="s">
        <v>428</v>
      </c>
      <c r="F173" s="119">
        <f>'Прил 6'!G122</f>
        <v>83633.52</v>
      </c>
      <c r="G173" s="119">
        <v>0</v>
      </c>
      <c r="H173" s="203">
        <v>0</v>
      </c>
      <c r="I173" s="34"/>
      <c r="J173" s="34"/>
    </row>
    <row r="174" spans="1:10" ht="30.95" customHeight="1">
      <c r="A174" s="125" t="s">
        <v>425</v>
      </c>
      <c r="B174" s="122" t="s">
        <v>273</v>
      </c>
      <c r="C174" s="122" t="s">
        <v>401</v>
      </c>
      <c r="D174" s="122" t="s">
        <v>426</v>
      </c>
      <c r="E174" s="122"/>
      <c r="F174" s="119">
        <f>F175</f>
        <v>28082256</v>
      </c>
      <c r="G174" s="119">
        <f>G175</f>
        <v>0</v>
      </c>
      <c r="H174" s="203">
        <f>H175</f>
        <v>0</v>
      </c>
      <c r="I174" s="34"/>
      <c r="J174" s="34"/>
    </row>
    <row r="175" spans="1:10" ht="39" customHeight="1">
      <c r="A175" s="125" t="s">
        <v>427</v>
      </c>
      <c r="B175" s="122" t="s">
        <v>273</v>
      </c>
      <c r="C175" s="122" t="s">
        <v>401</v>
      </c>
      <c r="D175" s="122" t="s">
        <v>426</v>
      </c>
      <c r="E175" s="122" t="s">
        <v>428</v>
      </c>
      <c r="F175" s="119">
        <f>'Прил 6'!G124</f>
        <v>28082256</v>
      </c>
      <c r="G175" s="119">
        <f>'Прил 6'!H124</f>
        <v>0</v>
      </c>
      <c r="H175" s="203">
        <f>'Прил 6'!I124</f>
        <v>0</v>
      </c>
      <c r="I175" s="34"/>
      <c r="J175" s="34"/>
    </row>
    <row r="176" spans="1:10" ht="60.75" customHeight="1">
      <c r="A176" s="125" t="s">
        <v>429</v>
      </c>
      <c r="B176" s="122" t="s">
        <v>273</v>
      </c>
      <c r="C176" s="122" t="s">
        <v>401</v>
      </c>
      <c r="D176" s="122" t="s">
        <v>430</v>
      </c>
      <c r="E176" s="122"/>
      <c r="F176" s="119">
        <f>F177</f>
        <v>20633360</v>
      </c>
      <c r="G176" s="119">
        <f>G177</f>
        <v>25000000</v>
      </c>
      <c r="H176" s="203">
        <f>H177</f>
        <v>25000000</v>
      </c>
      <c r="I176" s="34"/>
      <c r="J176" s="34"/>
    </row>
    <row r="177" spans="1:10" ht="39" customHeight="1">
      <c r="A177" s="125" t="s">
        <v>427</v>
      </c>
      <c r="B177" s="122" t="s">
        <v>273</v>
      </c>
      <c r="C177" s="122" t="s">
        <v>401</v>
      </c>
      <c r="D177" s="122" t="s">
        <v>430</v>
      </c>
      <c r="E177" s="122" t="s">
        <v>428</v>
      </c>
      <c r="F177" s="119">
        <f>'Прил 6'!G126</f>
        <v>20633360</v>
      </c>
      <c r="G177" s="119">
        <f>'Прил 6'!H126</f>
        <v>25000000</v>
      </c>
      <c r="H177" s="203">
        <f>'Прил 6'!I126</f>
        <v>25000000</v>
      </c>
      <c r="I177" s="34"/>
      <c r="J177" s="34"/>
    </row>
    <row r="178" spans="1:10" ht="30.95" customHeight="1">
      <c r="A178" s="125" t="s">
        <v>431</v>
      </c>
      <c r="B178" s="122" t="s">
        <v>273</v>
      </c>
      <c r="C178" s="122" t="s">
        <v>401</v>
      </c>
      <c r="D178" s="122" t="s">
        <v>432</v>
      </c>
      <c r="E178" s="122"/>
      <c r="F178" s="119">
        <f>F179</f>
        <v>55557125.200000003</v>
      </c>
      <c r="G178" s="119">
        <f>G179</f>
        <v>0</v>
      </c>
      <c r="H178" s="203">
        <f>H179</f>
        <v>0</v>
      </c>
      <c r="I178" s="34"/>
      <c r="J178" s="34"/>
    </row>
    <row r="179" spans="1:10" ht="39" customHeight="1">
      <c r="A179" s="125" t="s">
        <v>427</v>
      </c>
      <c r="B179" s="122" t="s">
        <v>273</v>
      </c>
      <c r="C179" s="122" t="s">
        <v>401</v>
      </c>
      <c r="D179" s="122" t="s">
        <v>432</v>
      </c>
      <c r="E179" s="122" t="s">
        <v>428</v>
      </c>
      <c r="F179" s="119">
        <f>'Прил 6'!G128</f>
        <v>55557125.200000003</v>
      </c>
      <c r="G179" s="119">
        <f>'Прил 6'!H128</f>
        <v>0</v>
      </c>
      <c r="H179" s="203">
        <f>'Прил 6'!I128</f>
        <v>0</v>
      </c>
      <c r="I179" s="34"/>
      <c r="J179" s="34"/>
    </row>
    <row r="180" spans="1:10" ht="112.5">
      <c r="A180" s="125" t="s">
        <v>844</v>
      </c>
      <c r="B180" s="122" t="s">
        <v>273</v>
      </c>
      <c r="C180" s="122" t="s">
        <v>401</v>
      </c>
      <c r="D180" s="122" t="s">
        <v>843</v>
      </c>
      <c r="E180" s="122"/>
      <c r="F180" s="119">
        <f>F181</f>
        <v>139330</v>
      </c>
      <c r="G180" s="119">
        <f>G181</f>
        <v>0</v>
      </c>
      <c r="H180" s="119">
        <f>H181</f>
        <v>0</v>
      </c>
      <c r="I180" s="34"/>
      <c r="J180" s="34"/>
    </row>
    <row r="181" spans="1:10" ht="37.5">
      <c r="A181" s="125" t="s">
        <v>427</v>
      </c>
      <c r="B181" s="122" t="s">
        <v>273</v>
      </c>
      <c r="C181" s="122" t="s">
        <v>401</v>
      </c>
      <c r="D181" s="122" t="s">
        <v>843</v>
      </c>
      <c r="E181" s="122" t="s">
        <v>428</v>
      </c>
      <c r="F181" s="119">
        <f>'Прил 6'!G130</f>
        <v>139330</v>
      </c>
      <c r="G181" s="119">
        <v>0</v>
      </c>
      <c r="H181" s="203">
        <v>0</v>
      </c>
      <c r="I181" s="34"/>
      <c r="J181" s="34"/>
    </row>
    <row r="182" spans="1:10" ht="44.85" customHeight="1">
      <c r="A182" s="125" t="s">
        <v>433</v>
      </c>
      <c r="B182" s="122" t="s">
        <v>273</v>
      </c>
      <c r="C182" s="122" t="s">
        <v>401</v>
      </c>
      <c r="D182" s="122" t="s">
        <v>434</v>
      </c>
      <c r="E182" s="122"/>
      <c r="F182" s="119">
        <f>F183+F185+F187</f>
        <v>15699862.029999999</v>
      </c>
      <c r="G182" s="119">
        <f>G183+G185+G187</f>
        <v>30000000</v>
      </c>
      <c r="H182" s="203">
        <f>H183+H185+H187</f>
        <v>30000000</v>
      </c>
      <c r="I182" s="34"/>
      <c r="J182" s="34"/>
    </row>
    <row r="183" spans="1:10" ht="29.85" customHeight="1">
      <c r="A183" s="125" t="s">
        <v>425</v>
      </c>
      <c r="B183" s="122" t="s">
        <v>273</v>
      </c>
      <c r="C183" s="122" t="s">
        <v>401</v>
      </c>
      <c r="D183" s="122" t="s">
        <v>435</v>
      </c>
      <c r="E183" s="122"/>
      <c r="F183" s="119">
        <f>F184</f>
        <v>6140871</v>
      </c>
      <c r="G183" s="119">
        <f>G184</f>
        <v>0</v>
      </c>
      <c r="H183" s="203">
        <f>H184</f>
        <v>0</v>
      </c>
      <c r="I183" s="34"/>
      <c r="J183" s="34"/>
    </row>
    <row r="184" spans="1:10" ht="42" customHeight="1">
      <c r="A184" s="125" t="s">
        <v>284</v>
      </c>
      <c r="B184" s="122" t="s">
        <v>273</v>
      </c>
      <c r="C184" s="122" t="s">
        <v>401</v>
      </c>
      <c r="D184" s="122" t="s">
        <v>435</v>
      </c>
      <c r="E184" s="122" t="s">
        <v>315</v>
      </c>
      <c r="F184" s="119">
        <f>'Прил 6'!G133</f>
        <v>6140871</v>
      </c>
      <c r="G184" s="119">
        <f>'Прил 6'!H133</f>
        <v>0</v>
      </c>
      <c r="H184" s="203">
        <f>'Прил 6'!I133</f>
        <v>0</v>
      </c>
      <c r="I184" s="34"/>
      <c r="J184" s="34"/>
    </row>
    <row r="185" spans="1:10" ht="42" customHeight="1">
      <c r="A185" s="125" t="s">
        <v>436</v>
      </c>
      <c r="B185" s="122" t="s">
        <v>273</v>
      </c>
      <c r="C185" s="122" t="s">
        <v>401</v>
      </c>
      <c r="D185" s="122" t="s">
        <v>437</v>
      </c>
      <c r="E185" s="122"/>
      <c r="F185" s="119">
        <f>F186</f>
        <v>3469190.03</v>
      </c>
      <c r="G185" s="119">
        <f>G186</f>
        <v>30000000</v>
      </c>
      <c r="H185" s="203">
        <f>H186</f>
        <v>30000000</v>
      </c>
      <c r="I185" s="34"/>
      <c r="J185" s="34"/>
    </row>
    <row r="186" spans="1:10" ht="43.7" customHeight="1">
      <c r="A186" s="125" t="s">
        <v>284</v>
      </c>
      <c r="B186" s="122" t="s">
        <v>273</v>
      </c>
      <c r="C186" s="122" t="s">
        <v>401</v>
      </c>
      <c r="D186" s="122" t="s">
        <v>437</v>
      </c>
      <c r="E186" s="122" t="s">
        <v>315</v>
      </c>
      <c r="F186" s="119">
        <f>'Прил 6'!G135</f>
        <v>3469190.03</v>
      </c>
      <c r="G186" s="119">
        <f>'Прил 6'!H135</f>
        <v>30000000</v>
      </c>
      <c r="H186" s="203">
        <f>'Прил 6'!I135</f>
        <v>30000000</v>
      </c>
      <c r="I186" s="34"/>
      <c r="J186" s="34"/>
    </row>
    <row r="187" spans="1:10" ht="30.95" customHeight="1">
      <c r="A187" s="125" t="s">
        <v>431</v>
      </c>
      <c r="B187" s="122" t="s">
        <v>273</v>
      </c>
      <c r="C187" s="122" t="s">
        <v>401</v>
      </c>
      <c r="D187" s="122" t="s">
        <v>438</v>
      </c>
      <c r="E187" s="122"/>
      <c r="F187" s="119">
        <f>F188</f>
        <v>6089801</v>
      </c>
      <c r="G187" s="119">
        <f>G188</f>
        <v>0</v>
      </c>
      <c r="H187" s="203">
        <f>H188</f>
        <v>0</v>
      </c>
      <c r="I187" s="34"/>
      <c r="J187" s="34"/>
    </row>
    <row r="188" spans="1:10" ht="43.7" customHeight="1">
      <c r="A188" s="125" t="s">
        <v>284</v>
      </c>
      <c r="B188" s="122" t="s">
        <v>273</v>
      </c>
      <c r="C188" s="122" t="s">
        <v>401</v>
      </c>
      <c r="D188" s="122" t="s">
        <v>438</v>
      </c>
      <c r="E188" s="122" t="s">
        <v>315</v>
      </c>
      <c r="F188" s="119">
        <f>'Прил 6'!G137</f>
        <v>6089801</v>
      </c>
      <c r="G188" s="119">
        <f>'Прил 6'!H137</f>
        <v>0</v>
      </c>
      <c r="H188" s="203">
        <f>'Прил 6'!I137</f>
        <v>0</v>
      </c>
      <c r="I188" s="34"/>
      <c r="J188" s="34"/>
    </row>
    <row r="189" spans="1:10" ht="28.7" customHeight="1">
      <c r="A189" s="125" t="s">
        <v>439</v>
      </c>
      <c r="B189" s="122" t="s">
        <v>273</v>
      </c>
      <c r="C189" s="122" t="s">
        <v>401</v>
      </c>
      <c r="D189" s="122" t="s">
        <v>440</v>
      </c>
      <c r="E189" s="122"/>
      <c r="F189" s="119">
        <f t="shared" ref="F189:H190" si="28">F190</f>
        <v>27707395.969999999</v>
      </c>
      <c r="G189" s="119">
        <f t="shared" si="28"/>
        <v>0</v>
      </c>
      <c r="H189" s="203">
        <f t="shared" si="28"/>
        <v>0</v>
      </c>
      <c r="I189" s="34"/>
      <c r="J189" s="34"/>
    </row>
    <row r="190" spans="1:10" ht="42" customHeight="1">
      <c r="A190" s="125" t="s">
        <v>441</v>
      </c>
      <c r="B190" s="122" t="s">
        <v>273</v>
      </c>
      <c r="C190" s="122" t="s">
        <v>401</v>
      </c>
      <c r="D190" s="122" t="s">
        <v>442</v>
      </c>
      <c r="E190" s="122"/>
      <c r="F190" s="119">
        <f t="shared" si="28"/>
        <v>27707395.969999999</v>
      </c>
      <c r="G190" s="119">
        <f t="shared" si="28"/>
        <v>0</v>
      </c>
      <c r="H190" s="203">
        <f t="shared" si="28"/>
        <v>0</v>
      </c>
      <c r="I190" s="34"/>
      <c r="J190" s="34"/>
    </row>
    <row r="191" spans="1:10" ht="42" customHeight="1">
      <c r="A191" s="125" t="s">
        <v>284</v>
      </c>
      <c r="B191" s="122" t="s">
        <v>273</v>
      </c>
      <c r="C191" s="122" t="s">
        <v>401</v>
      </c>
      <c r="D191" s="122" t="s">
        <v>442</v>
      </c>
      <c r="E191" s="122" t="s">
        <v>315</v>
      </c>
      <c r="F191" s="119">
        <f>'Прил 6'!G140</f>
        <v>27707395.969999999</v>
      </c>
      <c r="G191" s="119">
        <f>'Прил 6'!H140</f>
        <v>0</v>
      </c>
      <c r="H191" s="203">
        <f>'Прил 6'!I140</f>
        <v>0</v>
      </c>
      <c r="I191" s="34"/>
      <c r="J191" s="34"/>
    </row>
    <row r="192" spans="1:10" ht="42" customHeight="1">
      <c r="A192" s="125" t="s">
        <v>488</v>
      </c>
      <c r="B192" s="122" t="s">
        <v>273</v>
      </c>
      <c r="C192" s="122" t="s">
        <v>401</v>
      </c>
      <c r="D192" s="122" t="s">
        <v>489</v>
      </c>
      <c r="E192" s="122"/>
      <c r="F192" s="119">
        <f t="shared" ref="F192:H195" si="29">F193</f>
        <v>73491698</v>
      </c>
      <c r="G192" s="119">
        <f t="shared" si="29"/>
        <v>0</v>
      </c>
      <c r="H192" s="119">
        <f t="shared" si="29"/>
        <v>0</v>
      </c>
      <c r="I192" s="34"/>
      <c r="J192" s="34"/>
    </row>
    <row r="193" spans="1:10" ht="42" customHeight="1">
      <c r="A193" s="125" t="s">
        <v>490</v>
      </c>
      <c r="B193" s="122" t="s">
        <v>273</v>
      </c>
      <c r="C193" s="122" t="s">
        <v>401</v>
      </c>
      <c r="D193" s="122" t="s">
        <v>491</v>
      </c>
      <c r="E193" s="122"/>
      <c r="F193" s="119">
        <f t="shared" si="29"/>
        <v>73491698</v>
      </c>
      <c r="G193" s="119">
        <f t="shared" si="29"/>
        <v>0</v>
      </c>
      <c r="H193" s="119">
        <f t="shared" si="29"/>
        <v>0</v>
      </c>
      <c r="I193" s="34"/>
      <c r="J193" s="34"/>
    </row>
    <row r="194" spans="1:10" ht="42" customHeight="1">
      <c r="A194" s="125" t="s">
        <v>814</v>
      </c>
      <c r="B194" s="122" t="s">
        <v>273</v>
      </c>
      <c r="C194" s="122" t="s">
        <v>401</v>
      </c>
      <c r="D194" s="122" t="s">
        <v>815</v>
      </c>
      <c r="E194" s="122"/>
      <c r="F194" s="119">
        <f t="shared" si="29"/>
        <v>73491698</v>
      </c>
      <c r="G194" s="119">
        <f t="shared" si="29"/>
        <v>0</v>
      </c>
      <c r="H194" s="119">
        <f t="shared" si="29"/>
        <v>0</v>
      </c>
      <c r="I194" s="34"/>
      <c r="J194" s="34"/>
    </row>
    <row r="195" spans="1:10" ht="37.5">
      <c r="A195" s="125" t="s">
        <v>816</v>
      </c>
      <c r="B195" s="122" t="s">
        <v>273</v>
      </c>
      <c r="C195" s="122" t="s">
        <v>401</v>
      </c>
      <c r="D195" s="122" t="s">
        <v>817</v>
      </c>
      <c r="E195" s="122"/>
      <c r="F195" s="119">
        <f t="shared" si="29"/>
        <v>73491698</v>
      </c>
      <c r="G195" s="119">
        <f t="shared" si="29"/>
        <v>0</v>
      </c>
      <c r="H195" s="119">
        <f t="shared" si="29"/>
        <v>0</v>
      </c>
      <c r="I195" s="34"/>
      <c r="J195" s="34"/>
    </row>
    <row r="196" spans="1:10" ht="42" customHeight="1">
      <c r="A196" s="125" t="s">
        <v>427</v>
      </c>
      <c r="B196" s="122" t="s">
        <v>273</v>
      </c>
      <c r="C196" s="122" t="s">
        <v>401</v>
      </c>
      <c r="D196" s="122" t="s">
        <v>817</v>
      </c>
      <c r="E196" s="122" t="s">
        <v>428</v>
      </c>
      <c r="F196" s="119">
        <f>'Прил 6'!G145</f>
        <v>73491698</v>
      </c>
      <c r="G196" s="119">
        <f>'Прил 6'!H145</f>
        <v>0</v>
      </c>
      <c r="H196" s="119">
        <f>'Прил 6'!I145</f>
        <v>0</v>
      </c>
      <c r="I196" s="34"/>
      <c r="J196" s="34"/>
    </row>
    <row r="197" spans="1:10" ht="26.25" customHeight="1">
      <c r="A197" s="205" t="s">
        <v>443</v>
      </c>
      <c r="B197" s="124" t="s">
        <v>273</v>
      </c>
      <c r="C197" s="124">
        <v>12</v>
      </c>
      <c r="D197" s="124"/>
      <c r="E197" s="124"/>
      <c r="F197" s="118">
        <f>F198+F208</f>
        <v>2213596</v>
      </c>
      <c r="G197" s="118">
        <f>G198+G208</f>
        <v>127446</v>
      </c>
      <c r="H197" s="199">
        <f>H198+H208</f>
        <v>204826</v>
      </c>
      <c r="I197" s="34"/>
      <c r="J197" s="34"/>
    </row>
    <row r="198" spans="1:10" ht="64.5" customHeight="1">
      <c r="A198" s="125" t="s">
        <v>444</v>
      </c>
      <c r="B198" s="122" t="s">
        <v>273</v>
      </c>
      <c r="C198" s="122" t="s">
        <v>445</v>
      </c>
      <c r="D198" s="122" t="s">
        <v>446</v>
      </c>
      <c r="E198" s="124"/>
      <c r="F198" s="119">
        <f>F199</f>
        <v>2123596</v>
      </c>
      <c r="G198" s="119">
        <f>G199</f>
        <v>127446</v>
      </c>
      <c r="H198" s="203">
        <f>H199</f>
        <v>204826</v>
      </c>
      <c r="I198" s="34"/>
      <c r="J198" s="34"/>
    </row>
    <row r="199" spans="1:10" ht="42.6" customHeight="1">
      <c r="A199" s="209" t="s">
        <v>447</v>
      </c>
      <c r="B199" s="122" t="s">
        <v>273</v>
      </c>
      <c r="C199" s="122" t="s">
        <v>445</v>
      </c>
      <c r="D199" s="122" t="s">
        <v>448</v>
      </c>
      <c r="E199" s="124"/>
      <c r="F199" s="119">
        <f>F200+F205</f>
        <v>2123596</v>
      </c>
      <c r="G199" s="119">
        <f>G200+G205</f>
        <v>127446</v>
      </c>
      <c r="H199" s="203">
        <f>H200+H205</f>
        <v>204826</v>
      </c>
      <c r="I199" s="34"/>
      <c r="J199" s="34"/>
    </row>
    <row r="200" spans="1:10" ht="64.5" customHeight="1">
      <c r="A200" s="125" t="s">
        <v>449</v>
      </c>
      <c r="B200" s="122" t="s">
        <v>273</v>
      </c>
      <c r="C200" s="122" t="s">
        <v>445</v>
      </c>
      <c r="D200" s="122" t="s">
        <v>450</v>
      </c>
      <c r="E200" s="124"/>
      <c r="F200" s="119">
        <f>F201+F203</f>
        <v>1818596</v>
      </c>
      <c r="G200" s="119">
        <f>G201+G203</f>
        <v>127446</v>
      </c>
      <c r="H200" s="203">
        <f>H201+H203</f>
        <v>204826</v>
      </c>
      <c r="I200" s="34"/>
      <c r="J200" s="34"/>
    </row>
    <row r="201" spans="1:10" ht="63.75" customHeight="1">
      <c r="A201" s="125" t="s">
        <v>451</v>
      </c>
      <c r="B201" s="122" t="s">
        <v>273</v>
      </c>
      <c r="C201" s="122" t="s">
        <v>445</v>
      </c>
      <c r="D201" s="122" t="s">
        <v>452</v>
      </c>
      <c r="E201" s="122"/>
      <c r="F201" s="119">
        <f>F202</f>
        <v>1273016</v>
      </c>
      <c r="G201" s="119">
        <f>G202</f>
        <v>89212</v>
      </c>
      <c r="H201" s="203">
        <f>H202</f>
        <v>143378</v>
      </c>
      <c r="I201" s="34"/>
      <c r="J201" s="34"/>
    </row>
    <row r="202" spans="1:10" ht="41.25" customHeight="1">
      <c r="A202" s="125" t="s">
        <v>284</v>
      </c>
      <c r="B202" s="122" t="s">
        <v>273</v>
      </c>
      <c r="C202" s="122" t="s">
        <v>445</v>
      </c>
      <c r="D202" s="122" t="s">
        <v>452</v>
      </c>
      <c r="E202" s="122" t="s">
        <v>315</v>
      </c>
      <c r="F202" s="119">
        <f>'Прил 6'!G151</f>
        <v>1273016</v>
      </c>
      <c r="G202" s="119">
        <f>'Прил 6'!H151</f>
        <v>89212</v>
      </c>
      <c r="H202" s="203">
        <f>'Прил 6'!I151</f>
        <v>143378</v>
      </c>
      <c r="I202" s="34"/>
      <c r="J202" s="34"/>
    </row>
    <row r="203" spans="1:10" ht="61.9" customHeight="1">
      <c r="A203" s="125" t="s">
        <v>453</v>
      </c>
      <c r="B203" s="122" t="s">
        <v>273</v>
      </c>
      <c r="C203" s="122" t="s">
        <v>445</v>
      </c>
      <c r="D203" s="122" t="s">
        <v>454</v>
      </c>
      <c r="E203" s="122"/>
      <c r="F203" s="119">
        <f>F204</f>
        <v>545580</v>
      </c>
      <c r="G203" s="119">
        <f>G204</f>
        <v>38234</v>
      </c>
      <c r="H203" s="203">
        <f>H204</f>
        <v>61448</v>
      </c>
      <c r="I203" s="34"/>
      <c r="J203" s="34"/>
    </row>
    <row r="204" spans="1:10" ht="48.95" customHeight="1">
      <c r="A204" s="125" t="s">
        <v>284</v>
      </c>
      <c r="B204" s="122" t="s">
        <v>273</v>
      </c>
      <c r="C204" s="122" t="s">
        <v>445</v>
      </c>
      <c r="D204" s="122" t="s">
        <v>454</v>
      </c>
      <c r="E204" s="122" t="s">
        <v>315</v>
      </c>
      <c r="F204" s="119">
        <f>'Прил 6'!G153</f>
        <v>545580</v>
      </c>
      <c r="G204" s="119">
        <f>'Прил 6'!H153</f>
        <v>38234</v>
      </c>
      <c r="H204" s="203">
        <f>'Прил 6'!I153</f>
        <v>61448</v>
      </c>
      <c r="I204" s="34"/>
      <c r="J204" s="34"/>
    </row>
    <row r="205" spans="1:10" ht="37.35" customHeight="1">
      <c r="A205" s="206" t="s">
        <v>455</v>
      </c>
      <c r="B205" s="122" t="s">
        <v>273</v>
      </c>
      <c r="C205" s="122" t="s">
        <v>445</v>
      </c>
      <c r="D205" s="122" t="s">
        <v>456</v>
      </c>
      <c r="E205" s="122"/>
      <c r="F205" s="119">
        <f t="shared" ref="F205:H206" si="30">F206</f>
        <v>305000</v>
      </c>
      <c r="G205" s="119">
        <f t="shared" si="30"/>
        <v>0</v>
      </c>
      <c r="H205" s="203">
        <f t="shared" si="30"/>
        <v>0</v>
      </c>
      <c r="I205" s="34"/>
      <c r="J205" s="34"/>
    </row>
    <row r="206" spans="1:10" ht="36.200000000000003" customHeight="1">
      <c r="A206" s="206" t="s">
        <v>457</v>
      </c>
      <c r="B206" s="122" t="s">
        <v>273</v>
      </c>
      <c r="C206" s="122" t="s">
        <v>445</v>
      </c>
      <c r="D206" s="122" t="s">
        <v>458</v>
      </c>
      <c r="E206" s="122"/>
      <c r="F206" s="119">
        <f t="shared" si="30"/>
        <v>305000</v>
      </c>
      <c r="G206" s="119">
        <f t="shared" si="30"/>
        <v>0</v>
      </c>
      <c r="H206" s="203">
        <f t="shared" si="30"/>
        <v>0</v>
      </c>
      <c r="I206" s="34"/>
      <c r="J206" s="34"/>
    </row>
    <row r="207" spans="1:10" ht="39" customHeight="1">
      <c r="A207" s="206" t="s">
        <v>427</v>
      </c>
      <c r="B207" s="122" t="s">
        <v>273</v>
      </c>
      <c r="C207" s="122" t="s">
        <v>445</v>
      </c>
      <c r="D207" s="122" t="s">
        <v>458</v>
      </c>
      <c r="E207" s="122" t="s">
        <v>428</v>
      </c>
      <c r="F207" s="119">
        <f>'Прил 6'!G156</f>
        <v>305000</v>
      </c>
      <c r="G207" s="119">
        <f>'Прил 6'!H156</f>
        <v>0</v>
      </c>
      <c r="H207" s="203">
        <f>'Прил 6'!I156</f>
        <v>0</v>
      </c>
      <c r="I207" s="34"/>
      <c r="J207" s="34"/>
    </row>
    <row r="208" spans="1:10" ht="39" customHeight="1">
      <c r="A208" s="125" t="s">
        <v>459</v>
      </c>
      <c r="B208" s="122" t="s">
        <v>273</v>
      </c>
      <c r="C208" s="122">
        <v>12</v>
      </c>
      <c r="D208" s="122" t="s">
        <v>460</v>
      </c>
      <c r="E208" s="122"/>
      <c r="F208" s="119">
        <f>F209</f>
        <v>90000</v>
      </c>
      <c r="G208" s="119">
        <f t="shared" ref="G208:H211" si="31">G209</f>
        <v>0</v>
      </c>
      <c r="H208" s="203">
        <f t="shared" si="31"/>
        <v>0</v>
      </c>
      <c r="I208" s="34"/>
      <c r="J208" s="34"/>
    </row>
    <row r="209" spans="1:10" ht="38.25" customHeight="1">
      <c r="A209" s="125" t="s">
        <v>461</v>
      </c>
      <c r="B209" s="122" t="s">
        <v>273</v>
      </c>
      <c r="C209" s="122">
        <v>12</v>
      </c>
      <c r="D209" s="122" t="s">
        <v>462</v>
      </c>
      <c r="E209" s="122"/>
      <c r="F209" s="119">
        <f>F210</f>
        <v>90000</v>
      </c>
      <c r="G209" s="119">
        <f t="shared" si="31"/>
        <v>0</v>
      </c>
      <c r="H209" s="203">
        <f t="shared" si="31"/>
        <v>0</v>
      </c>
      <c r="I209" s="34"/>
      <c r="J209" s="34"/>
    </row>
    <row r="210" spans="1:10" ht="45" customHeight="1">
      <c r="A210" s="125" t="s">
        <v>463</v>
      </c>
      <c r="B210" s="122" t="s">
        <v>273</v>
      </c>
      <c r="C210" s="122">
        <v>12</v>
      </c>
      <c r="D210" s="122" t="s">
        <v>464</v>
      </c>
      <c r="E210" s="122"/>
      <c r="F210" s="119">
        <f>F211</f>
        <v>90000</v>
      </c>
      <c r="G210" s="119">
        <f t="shared" si="31"/>
        <v>0</v>
      </c>
      <c r="H210" s="203">
        <f t="shared" si="31"/>
        <v>0</v>
      </c>
      <c r="I210" s="34"/>
      <c r="J210" s="34"/>
    </row>
    <row r="211" spans="1:10" ht="44.85" customHeight="1">
      <c r="A211" s="125" t="s">
        <v>465</v>
      </c>
      <c r="B211" s="122" t="s">
        <v>273</v>
      </c>
      <c r="C211" s="122">
        <v>12</v>
      </c>
      <c r="D211" s="122" t="s">
        <v>466</v>
      </c>
      <c r="E211" s="122"/>
      <c r="F211" s="119">
        <f>F212</f>
        <v>90000</v>
      </c>
      <c r="G211" s="119">
        <f t="shared" si="31"/>
        <v>0</v>
      </c>
      <c r="H211" s="203">
        <f t="shared" si="31"/>
        <v>0</v>
      </c>
      <c r="I211" s="34"/>
      <c r="J211" s="34"/>
    </row>
    <row r="212" spans="1:10" ht="30.95" customHeight="1">
      <c r="A212" s="125" t="s">
        <v>381</v>
      </c>
      <c r="B212" s="122" t="s">
        <v>273</v>
      </c>
      <c r="C212" s="122">
        <v>12</v>
      </c>
      <c r="D212" s="122" t="s">
        <v>466</v>
      </c>
      <c r="E212" s="122" t="s">
        <v>382</v>
      </c>
      <c r="F212" s="119">
        <f>'Прил 6'!G161</f>
        <v>90000</v>
      </c>
      <c r="G212" s="119">
        <f>'Прил 6'!H161</f>
        <v>0</v>
      </c>
      <c r="H212" s="203">
        <f>'Прил 6'!I161</f>
        <v>0</v>
      </c>
      <c r="I212" s="34"/>
      <c r="J212" s="34"/>
    </row>
    <row r="213" spans="1:10" ht="19.350000000000001" customHeight="1">
      <c r="A213" s="205" t="s">
        <v>467</v>
      </c>
      <c r="B213" s="124" t="s">
        <v>468</v>
      </c>
      <c r="C213" s="124"/>
      <c r="D213" s="124"/>
      <c r="E213" s="124"/>
      <c r="F213" s="118">
        <f>F214+F220</f>
        <v>15652469.140000001</v>
      </c>
      <c r="G213" s="118">
        <f>G214+G220</f>
        <v>45672076</v>
      </c>
      <c r="H213" s="199">
        <f>H214+H220</f>
        <v>4514306</v>
      </c>
      <c r="I213" s="34"/>
      <c r="J213" s="34"/>
    </row>
    <row r="214" spans="1:10" ht="19.350000000000001" customHeight="1">
      <c r="A214" s="205" t="s">
        <v>469</v>
      </c>
      <c r="B214" s="124" t="s">
        <v>468</v>
      </c>
      <c r="C214" s="124" t="s">
        <v>238</v>
      </c>
      <c r="D214" s="124"/>
      <c r="E214" s="124"/>
      <c r="F214" s="118">
        <f>F215</f>
        <v>1247237.6399999999</v>
      </c>
      <c r="G214" s="118">
        <f t="shared" ref="G214:H218" si="32">G215</f>
        <v>614556</v>
      </c>
      <c r="H214" s="199">
        <f t="shared" si="32"/>
        <v>614556</v>
      </c>
      <c r="I214" s="34"/>
      <c r="J214" s="34"/>
    </row>
    <row r="215" spans="1:10" ht="42.6" customHeight="1">
      <c r="A215" s="125" t="s">
        <v>470</v>
      </c>
      <c r="B215" s="122" t="s">
        <v>468</v>
      </c>
      <c r="C215" s="122" t="s">
        <v>238</v>
      </c>
      <c r="D215" s="122" t="s">
        <v>446</v>
      </c>
      <c r="E215" s="124"/>
      <c r="F215" s="119">
        <f>F216</f>
        <v>1247237.6399999999</v>
      </c>
      <c r="G215" s="119">
        <f t="shared" si="32"/>
        <v>614556</v>
      </c>
      <c r="H215" s="203">
        <f t="shared" si="32"/>
        <v>614556</v>
      </c>
      <c r="I215" s="34"/>
      <c r="J215" s="34"/>
    </row>
    <row r="216" spans="1:10" ht="44.85" customHeight="1">
      <c r="A216" s="209" t="s">
        <v>471</v>
      </c>
      <c r="B216" s="122" t="s">
        <v>468</v>
      </c>
      <c r="C216" s="122" t="s">
        <v>238</v>
      </c>
      <c r="D216" s="122" t="s">
        <v>472</v>
      </c>
      <c r="E216" s="122"/>
      <c r="F216" s="119">
        <f>F217</f>
        <v>1247237.6399999999</v>
      </c>
      <c r="G216" s="119">
        <f t="shared" si="32"/>
        <v>614556</v>
      </c>
      <c r="H216" s="203">
        <f t="shared" si="32"/>
        <v>614556</v>
      </c>
      <c r="I216" s="34"/>
      <c r="J216" s="34"/>
    </row>
    <row r="217" spans="1:10" ht="42" customHeight="1">
      <c r="A217" s="125" t="s">
        <v>473</v>
      </c>
      <c r="B217" s="122" t="s">
        <v>468</v>
      </c>
      <c r="C217" s="122" t="s">
        <v>238</v>
      </c>
      <c r="D217" s="122" t="s">
        <v>474</v>
      </c>
      <c r="E217" s="122"/>
      <c r="F217" s="119">
        <f>F218</f>
        <v>1247237.6399999999</v>
      </c>
      <c r="G217" s="119">
        <f t="shared" si="32"/>
        <v>614556</v>
      </c>
      <c r="H217" s="203">
        <f t="shared" si="32"/>
        <v>614556</v>
      </c>
      <c r="I217" s="34"/>
      <c r="J217" s="34"/>
    </row>
    <row r="218" spans="1:10" ht="23.25" customHeight="1">
      <c r="A218" s="125" t="s">
        <v>475</v>
      </c>
      <c r="B218" s="122" t="s">
        <v>468</v>
      </c>
      <c r="C218" s="122" t="s">
        <v>238</v>
      </c>
      <c r="D218" s="122" t="s">
        <v>476</v>
      </c>
      <c r="E218" s="122"/>
      <c r="F218" s="119">
        <f>F219</f>
        <v>1247237.6399999999</v>
      </c>
      <c r="G218" s="119">
        <f t="shared" si="32"/>
        <v>614556</v>
      </c>
      <c r="H218" s="203">
        <f t="shared" si="32"/>
        <v>614556</v>
      </c>
      <c r="I218" s="34"/>
      <c r="J218" s="34"/>
    </row>
    <row r="219" spans="1:10" ht="42" customHeight="1">
      <c r="A219" s="125" t="s">
        <v>284</v>
      </c>
      <c r="B219" s="122" t="s">
        <v>468</v>
      </c>
      <c r="C219" s="122" t="s">
        <v>238</v>
      </c>
      <c r="D219" s="122" t="s">
        <v>476</v>
      </c>
      <c r="E219" s="122" t="s">
        <v>315</v>
      </c>
      <c r="F219" s="119">
        <f>'Прил 6'!G168</f>
        <v>1247237.6399999999</v>
      </c>
      <c r="G219" s="119">
        <f>'Прил 6'!H168</f>
        <v>614556</v>
      </c>
      <c r="H219" s="203">
        <f>'Прил 6'!I168</f>
        <v>614556</v>
      </c>
      <c r="I219" s="34"/>
      <c r="J219" s="34"/>
    </row>
    <row r="220" spans="1:10" ht="29.25" customHeight="1">
      <c r="A220" s="205" t="s">
        <v>477</v>
      </c>
      <c r="B220" s="124" t="s">
        <v>468</v>
      </c>
      <c r="C220" s="124" t="s">
        <v>241</v>
      </c>
      <c r="D220" s="124"/>
      <c r="E220" s="124"/>
      <c r="F220" s="118">
        <f>F221+F227+F240</f>
        <v>14405231.5</v>
      </c>
      <c r="G220" s="118">
        <f>G221+G227+G240</f>
        <v>45057520</v>
      </c>
      <c r="H220" s="199">
        <f>H221+H227+H240</f>
        <v>3899750</v>
      </c>
      <c r="I220" s="34"/>
      <c r="J220" s="34"/>
    </row>
    <row r="221" spans="1:10" ht="50.1" customHeight="1">
      <c r="A221" s="125" t="s">
        <v>478</v>
      </c>
      <c r="B221" s="122" t="s">
        <v>468</v>
      </c>
      <c r="C221" s="122" t="s">
        <v>241</v>
      </c>
      <c r="D221" s="122" t="s">
        <v>479</v>
      </c>
      <c r="E221" s="122"/>
      <c r="F221" s="119">
        <f t="shared" ref="F221:H223" si="33">F222</f>
        <v>2304516</v>
      </c>
      <c r="G221" s="119">
        <f t="shared" si="33"/>
        <v>8972500</v>
      </c>
      <c r="H221" s="203">
        <f t="shared" si="33"/>
        <v>3899750</v>
      </c>
      <c r="I221" s="34"/>
      <c r="J221" s="34"/>
    </row>
    <row r="222" spans="1:10" ht="26.65" customHeight="1">
      <c r="A222" s="125" t="s">
        <v>480</v>
      </c>
      <c r="B222" s="122" t="s">
        <v>468</v>
      </c>
      <c r="C222" s="122" t="s">
        <v>241</v>
      </c>
      <c r="D222" s="122" t="s">
        <v>481</v>
      </c>
      <c r="E222" s="122"/>
      <c r="F222" s="119">
        <f t="shared" si="33"/>
        <v>2304516</v>
      </c>
      <c r="G222" s="119">
        <f t="shared" si="33"/>
        <v>8972500</v>
      </c>
      <c r="H222" s="203">
        <f t="shared" si="33"/>
        <v>3899750</v>
      </c>
      <c r="I222" s="34"/>
      <c r="J222" s="34"/>
    </row>
    <row r="223" spans="1:10" ht="39" customHeight="1">
      <c r="A223" s="125" t="s">
        <v>482</v>
      </c>
      <c r="B223" s="122" t="s">
        <v>468</v>
      </c>
      <c r="C223" s="122" t="s">
        <v>241</v>
      </c>
      <c r="D223" s="122" t="s">
        <v>483</v>
      </c>
      <c r="E223" s="122"/>
      <c r="F223" s="119">
        <f>F224</f>
        <v>2304516</v>
      </c>
      <c r="G223" s="119">
        <f t="shared" si="33"/>
        <v>8972500</v>
      </c>
      <c r="H223" s="119">
        <f t="shared" si="33"/>
        <v>3899750</v>
      </c>
      <c r="I223" s="34"/>
      <c r="J223" s="34"/>
    </row>
    <row r="224" spans="1:10" ht="43.7" customHeight="1">
      <c r="A224" s="125" t="s">
        <v>484</v>
      </c>
      <c r="B224" s="122" t="s">
        <v>468</v>
      </c>
      <c r="C224" s="122" t="s">
        <v>241</v>
      </c>
      <c r="D224" s="122" t="s">
        <v>485</v>
      </c>
      <c r="E224" s="122"/>
      <c r="F224" s="119">
        <f>F225+F226</f>
        <v>2304516</v>
      </c>
      <c r="G224" s="119">
        <f>G225+G226</f>
        <v>8972500</v>
      </c>
      <c r="H224" s="203">
        <f>H225+H226</f>
        <v>3899750</v>
      </c>
      <c r="I224" s="34"/>
      <c r="J224" s="34"/>
    </row>
    <row r="225" spans="1:10" ht="43.5" customHeight="1">
      <c r="A225" s="125" t="s">
        <v>284</v>
      </c>
      <c r="B225" s="122" t="s">
        <v>468</v>
      </c>
      <c r="C225" s="122" t="s">
        <v>241</v>
      </c>
      <c r="D225" s="122" t="s">
        <v>485</v>
      </c>
      <c r="E225" s="122" t="s">
        <v>315</v>
      </c>
      <c r="F225" s="119">
        <f>'Прил 6'!G174</f>
        <v>0</v>
      </c>
      <c r="G225" s="119">
        <f>'Прил 6'!H174</f>
        <v>1500000</v>
      </c>
      <c r="H225" s="203">
        <f>'Прил 6'!I174</f>
        <v>1500000</v>
      </c>
      <c r="I225" s="34"/>
      <c r="J225" s="34"/>
    </row>
    <row r="226" spans="1:10" ht="43.5" customHeight="1">
      <c r="A226" s="125" t="s">
        <v>427</v>
      </c>
      <c r="B226" s="122" t="s">
        <v>468</v>
      </c>
      <c r="C226" s="122" t="s">
        <v>241</v>
      </c>
      <c r="D226" s="122" t="s">
        <v>485</v>
      </c>
      <c r="E226" s="122" t="s">
        <v>428</v>
      </c>
      <c r="F226" s="119">
        <f>'Прил 6'!G175</f>
        <v>2304516</v>
      </c>
      <c r="G226" s="119">
        <f>'Прил 6'!H175</f>
        <v>7472500</v>
      </c>
      <c r="H226" s="203">
        <f>'Прил 6'!I175</f>
        <v>2399750</v>
      </c>
      <c r="I226" s="34"/>
      <c r="J226" s="34"/>
    </row>
    <row r="227" spans="1:10" ht="43.5" customHeight="1">
      <c r="A227" s="125" t="s">
        <v>470</v>
      </c>
      <c r="B227" s="122" t="s">
        <v>468</v>
      </c>
      <c r="C227" s="122" t="s">
        <v>241</v>
      </c>
      <c r="D227" s="122" t="s">
        <v>446</v>
      </c>
      <c r="E227" s="122"/>
      <c r="F227" s="119">
        <f>F236+F228</f>
        <v>7514820.3799999999</v>
      </c>
      <c r="G227" s="119">
        <f>G236+G228</f>
        <v>22936600</v>
      </c>
      <c r="H227" s="203">
        <f>H236+H228</f>
        <v>0</v>
      </c>
      <c r="I227" s="34"/>
      <c r="J227" s="34"/>
    </row>
    <row r="228" spans="1:10" ht="43.5" customHeight="1">
      <c r="A228" s="209" t="s">
        <v>754</v>
      </c>
      <c r="B228" s="122" t="s">
        <v>468</v>
      </c>
      <c r="C228" s="122" t="s">
        <v>241</v>
      </c>
      <c r="D228" s="122" t="s">
        <v>448</v>
      </c>
      <c r="E228" s="122"/>
      <c r="F228" s="119">
        <f>F229</f>
        <v>2514820.38</v>
      </c>
      <c r="G228" s="119">
        <f>G229</f>
        <v>14936600</v>
      </c>
      <c r="H228" s="203">
        <f>H229</f>
        <v>0</v>
      </c>
      <c r="I228" s="34"/>
      <c r="J228" s="34"/>
    </row>
    <row r="229" spans="1:10" ht="43.5" customHeight="1">
      <c r="A229" s="125" t="s">
        <v>755</v>
      </c>
      <c r="B229" s="122" t="s">
        <v>468</v>
      </c>
      <c r="C229" s="122" t="s">
        <v>241</v>
      </c>
      <c r="D229" s="122" t="s">
        <v>756</v>
      </c>
      <c r="E229" s="122"/>
      <c r="F229" s="119">
        <f>F230+F232+F234</f>
        <v>2514820.38</v>
      </c>
      <c r="G229" s="119">
        <f>G230+G232+G234</f>
        <v>14936600</v>
      </c>
      <c r="H229" s="203">
        <f>H230+H232</f>
        <v>0</v>
      </c>
      <c r="I229" s="34"/>
      <c r="J229" s="34"/>
    </row>
    <row r="230" spans="1:10" ht="43.5" customHeight="1">
      <c r="A230" s="125" t="s">
        <v>372</v>
      </c>
      <c r="B230" s="122" t="s">
        <v>468</v>
      </c>
      <c r="C230" s="122" t="s">
        <v>241</v>
      </c>
      <c r="D230" s="122" t="s">
        <v>830</v>
      </c>
      <c r="E230" s="122"/>
      <c r="F230" s="119">
        <f>F231</f>
        <v>525460.38</v>
      </c>
      <c r="G230" s="119">
        <f>G231</f>
        <v>0</v>
      </c>
      <c r="H230" s="203">
        <f>H231</f>
        <v>0</v>
      </c>
      <c r="I230" s="34"/>
      <c r="J230" s="34"/>
    </row>
    <row r="231" spans="1:10" ht="43.5" customHeight="1">
      <c r="A231" s="125" t="s">
        <v>284</v>
      </c>
      <c r="B231" s="122" t="s">
        <v>468</v>
      </c>
      <c r="C231" s="122" t="s">
        <v>241</v>
      </c>
      <c r="D231" s="122" t="s">
        <v>830</v>
      </c>
      <c r="E231" s="122" t="s">
        <v>315</v>
      </c>
      <c r="F231" s="119">
        <f>'Прил 6'!G180</f>
        <v>525460.38</v>
      </c>
      <c r="G231" s="119">
        <v>0</v>
      </c>
      <c r="H231" s="203">
        <v>0</v>
      </c>
      <c r="I231" s="34"/>
      <c r="J231" s="34"/>
    </row>
    <row r="232" spans="1:10" ht="43.5" customHeight="1">
      <c r="A232" s="125" t="s">
        <v>494</v>
      </c>
      <c r="B232" s="122" t="s">
        <v>468</v>
      </c>
      <c r="C232" s="122" t="s">
        <v>241</v>
      </c>
      <c r="D232" s="122" t="s">
        <v>757</v>
      </c>
      <c r="E232" s="122"/>
      <c r="F232" s="119">
        <f>F233</f>
        <v>1866700</v>
      </c>
      <c r="G232" s="119">
        <f>G233</f>
        <v>0</v>
      </c>
      <c r="H232" s="203">
        <f>H233</f>
        <v>0</v>
      </c>
      <c r="I232" s="34"/>
      <c r="J232" s="34"/>
    </row>
    <row r="233" spans="1:10" ht="43.5" customHeight="1">
      <c r="A233" s="125" t="s">
        <v>427</v>
      </c>
      <c r="B233" s="122" t="s">
        <v>468</v>
      </c>
      <c r="C233" s="122" t="s">
        <v>241</v>
      </c>
      <c r="D233" s="122" t="s">
        <v>757</v>
      </c>
      <c r="E233" s="122" t="s">
        <v>428</v>
      </c>
      <c r="F233" s="119">
        <f>'Прил 6'!G182</f>
        <v>1866700</v>
      </c>
      <c r="G233" s="119">
        <f>'Прил 6'!H182</f>
        <v>0</v>
      </c>
      <c r="H233" s="203">
        <f>'Прил 6'!I182</f>
        <v>0</v>
      </c>
      <c r="I233" s="34"/>
      <c r="J233" s="34"/>
    </row>
    <row r="234" spans="1:10" ht="51.75" customHeight="1">
      <c r="A234" s="125" t="s">
        <v>948</v>
      </c>
      <c r="B234" s="122" t="s">
        <v>468</v>
      </c>
      <c r="C234" s="122" t="s">
        <v>241</v>
      </c>
      <c r="D234" s="122" t="s">
        <v>949</v>
      </c>
      <c r="E234" s="122"/>
      <c r="F234" s="119">
        <f>F235</f>
        <v>122660</v>
      </c>
      <c r="G234" s="119">
        <f>G235</f>
        <v>14936600</v>
      </c>
      <c r="H234" s="119">
        <f>H235</f>
        <v>0</v>
      </c>
      <c r="I234" s="34"/>
      <c r="J234" s="34"/>
    </row>
    <row r="235" spans="1:10" ht="44.25" customHeight="1">
      <c r="A235" s="125" t="s">
        <v>427</v>
      </c>
      <c r="B235" s="122" t="s">
        <v>468</v>
      </c>
      <c r="C235" s="122" t="s">
        <v>241</v>
      </c>
      <c r="D235" s="122" t="s">
        <v>949</v>
      </c>
      <c r="E235" s="122" t="s">
        <v>428</v>
      </c>
      <c r="F235" s="119">
        <f>'Прил 6'!G184</f>
        <v>122660</v>
      </c>
      <c r="G235" s="119">
        <f>'Прил 6'!H184</f>
        <v>14936600</v>
      </c>
      <c r="H235" s="119">
        <f>'Прил 6'!I184</f>
        <v>0</v>
      </c>
      <c r="I235" s="34"/>
      <c r="J235" s="34"/>
    </row>
    <row r="236" spans="1:10" ht="43.5" customHeight="1">
      <c r="A236" s="209" t="s">
        <v>471</v>
      </c>
      <c r="B236" s="122" t="s">
        <v>468</v>
      </c>
      <c r="C236" s="122" t="s">
        <v>241</v>
      </c>
      <c r="D236" s="122" t="s">
        <v>472</v>
      </c>
      <c r="E236" s="122"/>
      <c r="F236" s="119">
        <f>F237</f>
        <v>5000000</v>
      </c>
      <c r="G236" s="119">
        <f t="shared" ref="G236:H238" si="34">G237</f>
        <v>8000000</v>
      </c>
      <c r="H236" s="203">
        <f t="shared" si="34"/>
        <v>0</v>
      </c>
      <c r="I236" s="34"/>
      <c r="J236" s="34"/>
    </row>
    <row r="237" spans="1:10" ht="43.5" customHeight="1">
      <c r="A237" s="125" t="s">
        <v>473</v>
      </c>
      <c r="B237" s="122" t="s">
        <v>468</v>
      </c>
      <c r="C237" s="122" t="s">
        <v>241</v>
      </c>
      <c r="D237" s="122" t="s">
        <v>474</v>
      </c>
      <c r="E237" s="122"/>
      <c r="F237" s="119">
        <f>F238</f>
        <v>5000000</v>
      </c>
      <c r="G237" s="119">
        <f t="shared" si="34"/>
        <v>8000000</v>
      </c>
      <c r="H237" s="203">
        <f t="shared" si="34"/>
        <v>0</v>
      </c>
      <c r="I237" s="34"/>
      <c r="J237" s="34"/>
    </row>
    <row r="238" spans="1:10" ht="28.7" customHeight="1">
      <c r="A238" s="125" t="s">
        <v>486</v>
      </c>
      <c r="B238" s="122" t="s">
        <v>468</v>
      </c>
      <c r="C238" s="122" t="s">
        <v>241</v>
      </c>
      <c r="D238" s="122" t="s">
        <v>487</v>
      </c>
      <c r="E238" s="122"/>
      <c r="F238" s="119">
        <f>F239</f>
        <v>5000000</v>
      </c>
      <c r="G238" s="119">
        <f t="shared" si="34"/>
        <v>8000000</v>
      </c>
      <c r="H238" s="203">
        <f t="shared" si="34"/>
        <v>0</v>
      </c>
      <c r="I238" s="34"/>
      <c r="J238" s="34"/>
    </row>
    <row r="239" spans="1:10" ht="18.75">
      <c r="A239" s="125" t="s">
        <v>381</v>
      </c>
      <c r="B239" s="122" t="s">
        <v>468</v>
      </c>
      <c r="C239" s="122" t="s">
        <v>241</v>
      </c>
      <c r="D239" s="122" t="s">
        <v>487</v>
      </c>
      <c r="E239" s="122" t="s">
        <v>382</v>
      </c>
      <c r="F239" s="119">
        <f>'Прил 6'!G188</f>
        <v>5000000</v>
      </c>
      <c r="G239" s="119">
        <f>'Прил 6'!H188</f>
        <v>8000000</v>
      </c>
      <c r="H239" s="203">
        <f>'Прил 6'!I188</f>
        <v>0</v>
      </c>
      <c r="I239" s="34"/>
      <c r="J239" s="34"/>
    </row>
    <row r="240" spans="1:10" ht="45.75" customHeight="1">
      <c r="A240" s="125" t="s">
        <v>488</v>
      </c>
      <c r="B240" s="122" t="s">
        <v>468</v>
      </c>
      <c r="C240" s="122" t="s">
        <v>241</v>
      </c>
      <c r="D240" s="122" t="s">
        <v>489</v>
      </c>
      <c r="E240" s="122"/>
      <c r="F240" s="119">
        <f t="shared" ref="F240:H241" si="35">F241</f>
        <v>4585895.12</v>
      </c>
      <c r="G240" s="119">
        <f t="shared" si="35"/>
        <v>13148420</v>
      </c>
      <c r="H240" s="203">
        <f t="shared" si="35"/>
        <v>0</v>
      </c>
      <c r="I240" s="34"/>
      <c r="J240" s="34"/>
    </row>
    <row r="241" spans="1:10" ht="39" customHeight="1">
      <c r="A241" s="125" t="s">
        <v>490</v>
      </c>
      <c r="B241" s="122" t="s">
        <v>468</v>
      </c>
      <c r="C241" s="122" t="s">
        <v>241</v>
      </c>
      <c r="D241" s="122" t="s">
        <v>491</v>
      </c>
      <c r="E241" s="122"/>
      <c r="F241" s="119">
        <f t="shared" si="35"/>
        <v>4585895.12</v>
      </c>
      <c r="G241" s="119">
        <f t="shared" si="35"/>
        <v>13148420</v>
      </c>
      <c r="H241" s="203">
        <f t="shared" si="35"/>
        <v>0</v>
      </c>
      <c r="I241" s="34"/>
      <c r="J241" s="34"/>
    </row>
    <row r="242" spans="1:10" ht="39" customHeight="1">
      <c r="A242" s="125" t="s">
        <v>492</v>
      </c>
      <c r="B242" s="122" t="s">
        <v>468</v>
      </c>
      <c r="C242" s="122" t="s">
        <v>241</v>
      </c>
      <c r="D242" s="122" t="s">
        <v>493</v>
      </c>
      <c r="E242" s="122"/>
      <c r="F242" s="119">
        <f>F243+F245+F247+F249</f>
        <v>4585895.12</v>
      </c>
      <c r="G242" s="119">
        <f>G243+G245+G247+G249</f>
        <v>13148420</v>
      </c>
      <c r="H242" s="119">
        <f>H243+H245+H247+H249</f>
        <v>0</v>
      </c>
      <c r="I242" s="34"/>
      <c r="J242" s="34"/>
    </row>
    <row r="243" spans="1:10" ht="39" customHeight="1">
      <c r="A243" s="125" t="s">
        <v>818</v>
      </c>
      <c r="B243" s="122" t="s">
        <v>468</v>
      </c>
      <c r="C243" s="122" t="s">
        <v>241</v>
      </c>
      <c r="D243" s="122" t="s">
        <v>819</v>
      </c>
      <c r="E243" s="122"/>
      <c r="F243" s="119">
        <f>F244</f>
        <v>31600</v>
      </c>
      <c r="G243" s="119">
        <f>G244</f>
        <v>0</v>
      </c>
      <c r="H243" s="119">
        <f>H244</f>
        <v>0</v>
      </c>
      <c r="I243" s="34"/>
      <c r="J243" s="34"/>
    </row>
    <row r="244" spans="1:10" ht="39" customHeight="1">
      <c r="A244" s="125" t="s">
        <v>284</v>
      </c>
      <c r="B244" s="122" t="s">
        <v>468</v>
      </c>
      <c r="C244" s="122" t="s">
        <v>241</v>
      </c>
      <c r="D244" s="122" t="s">
        <v>819</v>
      </c>
      <c r="E244" s="122" t="s">
        <v>315</v>
      </c>
      <c r="F244" s="119">
        <f>'Прил 6'!G193</f>
        <v>31600</v>
      </c>
      <c r="G244" s="119">
        <f>'Прил 6'!H193</f>
        <v>0</v>
      </c>
      <c r="H244" s="119">
        <f>'Прил 6'!I193</f>
        <v>0</v>
      </c>
      <c r="I244" s="34"/>
      <c r="J244" s="34"/>
    </row>
    <row r="245" spans="1:10" ht="39" customHeight="1">
      <c r="A245" s="125" t="s">
        <v>494</v>
      </c>
      <c r="B245" s="122" t="s">
        <v>468</v>
      </c>
      <c r="C245" s="122" t="s">
        <v>241</v>
      </c>
      <c r="D245" s="122" t="s">
        <v>495</v>
      </c>
      <c r="E245" s="122"/>
      <c r="F245" s="119">
        <f>F246</f>
        <v>547356.12</v>
      </c>
      <c r="G245" s="119">
        <f>G246</f>
        <v>0</v>
      </c>
      <c r="H245" s="203">
        <f>H246</f>
        <v>0</v>
      </c>
      <c r="I245" s="34"/>
      <c r="J245" s="34"/>
    </row>
    <row r="246" spans="1:10" ht="39.75" customHeight="1">
      <c r="A246" s="125" t="s">
        <v>427</v>
      </c>
      <c r="B246" s="122" t="s">
        <v>468</v>
      </c>
      <c r="C246" s="122" t="s">
        <v>241</v>
      </c>
      <c r="D246" s="122" t="s">
        <v>495</v>
      </c>
      <c r="E246" s="122" t="s">
        <v>428</v>
      </c>
      <c r="F246" s="119">
        <f>'Прил 6'!G195</f>
        <v>547356.12</v>
      </c>
      <c r="G246" s="119">
        <f>'Прил 6'!H195</f>
        <v>0</v>
      </c>
      <c r="H246" s="203">
        <f>'Прил 6'!I195</f>
        <v>0</v>
      </c>
      <c r="I246" s="34"/>
      <c r="J246" s="34"/>
    </row>
    <row r="247" spans="1:10" ht="39.75" customHeight="1">
      <c r="A247" s="125" t="s">
        <v>820</v>
      </c>
      <c r="B247" s="122" t="s">
        <v>468</v>
      </c>
      <c r="C247" s="122" t="s">
        <v>241</v>
      </c>
      <c r="D247" s="192" t="s">
        <v>821</v>
      </c>
      <c r="E247" s="122"/>
      <c r="F247" s="119">
        <f>F248</f>
        <v>3044322</v>
      </c>
      <c r="G247" s="119">
        <f>G248</f>
        <v>0</v>
      </c>
      <c r="H247" s="119">
        <f>H248</f>
        <v>0</v>
      </c>
      <c r="I247" s="34"/>
      <c r="J247" s="34"/>
    </row>
    <row r="248" spans="1:10" ht="39.75" customHeight="1">
      <c r="A248" s="125" t="s">
        <v>427</v>
      </c>
      <c r="B248" s="122" t="s">
        <v>468</v>
      </c>
      <c r="C248" s="122" t="s">
        <v>241</v>
      </c>
      <c r="D248" s="192" t="s">
        <v>821</v>
      </c>
      <c r="E248" s="122" t="s">
        <v>428</v>
      </c>
      <c r="F248" s="119">
        <f>'Прил 6'!G197</f>
        <v>3044322</v>
      </c>
      <c r="G248" s="119">
        <f>'Прил 6'!H197</f>
        <v>0</v>
      </c>
      <c r="H248" s="119">
        <f>'Прил 6'!I197</f>
        <v>0</v>
      </c>
      <c r="I248" s="34"/>
      <c r="J248" s="34"/>
    </row>
    <row r="249" spans="1:10" ht="46.5" customHeight="1">
      <c r="A249" s="125" t="s">
        <v>496</v>
      </c>
      <c r="B249" s="122" t="s">
        <v>468</v>
      </c>
      <c r="C249" s="122" t="s">
        <v>241</v>
      </c>
      <c r="D249" s="192" t="s">
        <v>822</v>
      </c>
      <c r="E249" s="122"/>
      <c r="F249" s="119">
        <f>F250</f>
        <v>962617</v>
      </c>
      <c r="G249" s="119">
        <f>G250</f>
        <v>13148420</v>
      </c>
      <c r="H249" s="119">
        <f>H250</f>
        <v>0</v>
      </c>
      <c r="I249" s="34"/>
      <c r="J249" s="34"/>
    </row>
    <row r="250" spans="1:10" ht="46.5" customHeight="1">
      <c r="A250" s="125" t="s">
        <v>427</v>
      </c>
      <c r="B250" s="122" t="s">
        <v>468</v>
      </c>
      <c r="C250" s="122" t="s">
        <v>241</v>
      </c>
      <c r="D250" s="192" t="s">
        <v>822</v>
      </c>
      <c r="E250" s="122" t="s">
        <v>428</v>
      </c>
      <c r="F250" s="119">
        <f>'Прил 6'!G199</f>
        <v>962617</v>
      </c>
      <c r="G250" s="119">
        <f>'Прил 6'!H199</f>
        <v>13148420</v>
      </c>
      <c r="H250" s="119">
        <f>'Прил 6'!I199</f>
        <v>0</v>
      </c>
      <c r="I250" s="34"/>
      <c r="J250" s="34"/>
    </row>
    <row r="251" spans="1:10" ht="24" customHeight="1">
      <c r="A251" s="210" t="s">
        <v>497</v>
      </c>
      <c r="B251" s="124" t="s">
        <v>498</v>
      </c>
      <c r="C251" s="124" t="s">
        <v>239</v>
      </c>
      <c r="D251" s="124"/>
      <c r="E251" s="124"/>
      <c r="F251" s="118">
        <f>F252+F283+F371+F390+F405</f>
        <v>645718198.96999991</v>
      </c>
      <c r="G251" s="118">
        <f>G252+G283+G371+G390+G405</f>
        <v>570833277.34000003</v>
      </c>
      <c r="H251" s="199">
        <f>H252+H283+H371+H390+H405</f>
        <v>589947605</v>
      </c>
      <c r="I251" s="34"/>
      <c r="J251" s="34"/>
    </row>
    <row r="252" spans="1:10" ht="27.75" customHeight="1">
      <c r="A252" s="205" t="s">
        <v>499</v>
      </c>
      <c r="B252" s="124" t="s">
        <v>498</v>
      </c>
      <c r="C252" s="124" t="s">
        <v>238</v>
      </c>
      <c r="D252" s="124"/>
      <c r="E252" s="124"/>
      <c r="F252" s="118">
        <f>F253+F272+F278</f>
        <v>84142882.700000003</v>
      </c>
      <c r="G252" s="118">
        <f>G253+G272+G278</f>
        <v>82430594.230000004</v>
      </c>
      <c r="H252" s="199">
        <f>H253+H272+H278</f>
        <v>81555594.230000004</v>
      </c>
      <c r="I252" s="34"/>
      <c r="J252" s="34"/>
    </row>
    <row r="253" spans="1:10" ht="42.75" customHeight="1">
      <c r="A253" s="125" t="s">
        <v>500</v>
      </c>
      <c r="B253" s="122" t="s">
        <v>498</v>
      </c>
      <c r="C253" s="122" t="s">
        <v>238</v>
      </c>
      <c r="D253" s="122" t="s">
        <v>501</v>
      </c>
      <c r="E253" s="122"/>
      <c r="F253" s="119">
        <f>F254</f>
        <v>83975642.340000004</v>
      </c>
      <c r="G253" s="119">
        <f>G254</f>
        <v>81529116.49000001</v>
      </c>
      <c r="H253" s="203">
        <f>H254</f>
        <v>81529116.49000001</v>
      </c>
      <c r="I253" s="34"/>
      <c r="J253" s="34"/>
    </row>
    <row r="254" spans="1:10" ht="22.35" customHeight="1">
      <c r="A254" s="125" t="s">
        <v>502</v>
      </c>
      <c r="B254" s="122" t="s">
        <v>498</v>
      </c>
      <c r="C254" s="122" t="s">
        <v>238</v>
      </c>
      <c r="D254" s="122" t="s">
        <v>503</v>
      </c>
      <c r="E254" s="122"/>
      <c r="F254" s="119">
        <f>F255+F258+F265</f>
        <v>83975642.340000004</v>
      </c>
      <c r="G254" s="119">
        <f>G255+G258+G265</f>
        <v>81529116.49000001</v>
      </c>
      <c r="H254" s="203">
        <f>H255+H258+H265</f>
        <v>81529116.49000001</v>
      </c>
      <c r="I254" s="34"/>
      <c r="J254" s="34"/>
    </row>
    <row r="255" spans="1:10" ht="27.75" customHeight="1">
      <c r="A255" s="207" t="s">
        <v>504</v>
      </c>
      <c r="B255" s="122" t="s">
        <v>498</v>
      </c>
      <c r="C255" s="122" t="s">
        <v>238</v>
      </c>
      <c r="D255" s="122" t="s">
        <v>505</v>
      </c>
      <c r="E255" s="122"/>
      <c r="F255" s="119">
        <f t="shared" ref="F255:H256" si="36">F256</f>
        <v>43955533</v>
      </c>
      <c r="G255" s="119">
        <f t="shared" si="36"/>
        <v>43955533</v>
      </c>
      <c r="H255" s="203">
        <f t="shared" si="36"/>
        <v>43955533</v>
      </c>
      <c r="I255" s="34"/>
      <c r="J255" s="34"/>
    </row>
    <row r="256" spans="1:10" ht="104.25" customHeight="1">
      <c r="A256" s="125" t="s">
        <v>506</v>
      </c>
      <c r="B256" s="122" t="s">
        <v>498</v>
      </c>
      <c r="C256" s="122" t="s">
        <v>238</v>
      </c>
      <c r="D256" s="122" t="s">
        <v>507</v>
      </c>
      <c r="E256" s="122"/>
      <c r="F256" s="119">
        <f t="shared" si="36"/>
        <v>43955533</v>
      </c>
      <c r="G256" s="119">
        <f t="shared" si="36"/>
        <v>43955533</v>
      </c>
      <c r="H256" s="203">
        <f t="shared" si="36"/>
        <v>43955533</v>
      </c>
      <c r="I256" s="34"/>
      <c r="J256" s="34"/>
    </row>
    <row r="257" spans="1:10" ht="42.6" customHeight="1">
      <c r="A257" s="125" t="s">
        <v>333</v>
      </c>
      <c r="B257" s="122" t="s">
        <v>498</v>
      </c>
      <c r="C257" s="122" t="s">
        <v>238</v>
      </c>
      <c r="D257" s="122" t="s">
        <v>507</v>
      </c>
      <c r="E257" s="122" t="s">
        <v>334</v>
      </c>
      <c r="F257" s="119">
        <f>'Прил 6'!G381</f>
        <v>43955533</v>
      </c>
      <c r="G257" s="119">
        <f>'Прил 6'!H381</f>
        <v>43955533</v>
      </c>
      <c r="H257" s="203">
        <f>'Прил 6'!I381</f>
        <v>43955533</v>
      </c>
      <c r="I257" s="34"/>
      <c r="J257" s="34"/>
    </row>
    <row r="258" spans="1:10" ht="39.4" customHeight="1">
      <c r="A258" s="125" t="s">
        <v>508</v>
      </c>
      <c r="B258" s="122" t="s">
        <v>498</v>
      </c>
      <c r="C258" s="122" t="s">
        <v>238</v>
      </c>
      <c r="D258" s="122" t="s">
        <v>509</v>
      </c>
      <c r="E258" s="122"/>
      <c r="F258" s="119">
        <f>F259+F261+F263</f>
        <v>361289.92</v>
      </c>
      <c r="G258" s="119">
        <f>G259+G261+G263</f>
        <v>322786.92</v>
      </c>
      <c r="H258" s="203">
        <f>H259+H261+H263</f>
        <v>322786.92</v>
      </c>
      <c r="I258" s="34"/>
      <c r="J258" s="34"/>
    </row>
    <row r="259" spans="1:10" ht="41.65" customHeight="1">
      <c r="A259" s="125" t="s">
        <v>510</v>
      </c>
      <c r="B259" s="122" t="s">
        <v>498</v>
      </c>
      <c r="C259" s="122" t="s">
        <v>238</v>
      </c>
      <c r="D259" s="122" t="s">
        <v>511</v>
      </c>
      <c r="E259" s="122"/>
      <c r="F259" s="119">
        <f>F260</f>
        <v>38503</v>
      </c>
      <c r="G259" s="119">
        <f>G260</f>
        <v>0</v>
      </c>
      <c r="H259" s="203">
        <f>H260</f>
        <v>0</v>
      </c>
      <c r="I259" s="34"/>
      <c r="J259" s="34"/>
    </row>
    <row r="260" spans="1:10" ht="41.65" customHeight="1">
      <c r="A260" s="125" t="s">
        <v>333</v>
      </c>
      <c r="B260" s="122" t="s">
        <v>498</v>
      </c>
      <c r="C260" s="122" t="s">
        <v>238</v>
      </c>
      <c r="D260" s="122" t="s">
        <v>511</v>
      </c>
      <c r="E260" s="122" t="s">
        <v>334</v>
      </c>
      <c r="F260" s="119">
        <f>'Прил 6'!G384</f>
        <v>38503</v>
      </c>
      <c r="G260" s="119">
        <f>'Прил 6'!H384</f>
        <v>0</v>
      </c>
      <c r="H260" s="203">
        <f>'Прил 6'!I384</f>
        <v>0</v>
      </c>
      <c r="I260" s="34"/>
      <c r="J260" s="34"/>
    </row>
    <row r="261" spans="1:10" ht="44.85" customHeight="1">
      <c r="A261" s="125" t="s">
        <v>512</v>
      </c>
      <c r="B261" s="122" t="s">
        <v>498</v>
      </c>
      <c r="C261" s="122" t="s">
        <v>238</v>
      </c>
      <c r="D261" s="122" t="s">
        <v>513</v>
      </c>
      <c r="E261" s="122"/>
      <c r="F261" s="119">
        <f>F262</f>
        <v>252817</v>
      </c>
      <c r="G261" s="119">
        <f>G262</f>
        <v>252817</v>
      </c>
      <c r="H261" s="203">
        <f>H262</f>
        <v>252817</v>
      </c>
      <c r="I261" s="34"/>
      <c r="J261" s="34"/>
    </row>
    <row r="262" spans="1:10" ht="42.6" customHeight="1">
      <c r="A262" s="125" t="s">
        <v>333</v>
      </c>
      <c r="B262" s="122" t="s">
        <v>498</v>
      </c>
      <c r="C262" s="122" t="s">
        <v>238</v>
      </c>
      <c r="D262" s="122" t="s">
        <v>513</v>
      </c>
      <c r="E262" s="122" t="s">
        <v>334</v>
      </c>
      <c r="F262" s="119">
        <f>'Прил 6'!G386</f>
        <v>252817</v>
      </c>
      <c r="G262" s="119">
        <f>'Прил 6'!H386</f>
        <v>252817</v>
      </c>
      <c r="H262" s="203">
        <f>'Прил 6'!I386</f>
        <v>252817</v>
      </c>
      <c r="I262" s="34"/>
      <c r="J262" s="34"/>
    </row>
    <row r="263" spans="1:10" ht="57.6" customHeight="1">
      <c r="A263" s="125" t="s">
        <v>514</v>
      </c>
      <c r="B263" s="122" t="s">
        <v>498</v>
      </c>
      <c r="C263" s="122" t="s">
        <v>238</v>
      </c>
      <c r="D263" s="122" t="s">
        <v>515</v>
      </c>
      <c r="E263" s="122"/>
      <c r="F263" s="119">
        <f>F264</f>
        <v>69969.919999999998</v>
      </c>
      <c r="G263" s="119">
        <f>G264</f>
        <v>69969.919999999998</v>
      </c>
      <c r="H263" s="203">
        <f>H264</f>
        <v>69969.919999999998</v>
      </c>
      <c r="I263" s="34"/>
      <c r="J263" s="34"/>
    </row>
    <row r="264" spans="1:10" ht="41.65" customHeight="1">
      <c r="A264" s="125" t="s">
        <v>333</v>
      </c>
      <c r="B264" s="122" t="s">
        <v>498</v>
      </c>
      <c r="C264" s="122" t="s">
        <v>238</v>
      </c>
      <c r="D264" s="122" t="s">
        <v>515</v>
      </c>
      <c r="E264" s="122" t="s">
        <v>334</v>
      </c>
      <c r="F264" s="119">
        <f>'Прил 6'!G388</f>
        <v>69969.919999999998</v>
      </c>
      <c r="G264" s="119">
        <f>'Прил 6'!H388</f>
        <v>69969.919999999998</v>
      </c>
      <c r="H264" s="203">
        <f>'Прил 6'!I388</f>
        <v>69969.919999999998</v>
      </c>
      <c r="I264" s="34"/>
      <c r="J264" s="34"/>
    </row>
    <row r="265" spans="1:10" ht="28.7" customHeight="1">
      <c r="A265" s="125" t="s">
        <v>516</v>
      </c>
      <c r="B265" s="122" t="s">
        <v>498</v>
      </c>
      <c r="C265" s="122" t="s">
        <v>238</v>
      </c>
      <c r="D265" s="122" t="s">
        <v>517</v>
      </c>
      <c r="E265" s="122"/>
      <c r="F265" s="119">
        <f>F266+F268+F270</f>
        <v>39658819.420000002</v>
      </c>
      <c r="G265" s="119">
        <f>G266+G268+G270</f>
        <v>37250796.57</v>
      </c>
      <c r="H265" s="203">
        <f>H266+H268+H270</f>
        <v>37250796.57</v>
      </c>
      <c r="I265" s="34"/>
      <c r="J265" s="34"/>
    </row>
    <row r="266" spans="1:10" ht="38.450000000000003" customHeight="1">
      <c r="A266" s="125" t="s">
        <v>397</v>
      </c>
      <c r="B266" s="122" t="s">
        <v>498</v>
      </c>
      <c r="C266" s="122" t="s">
        <v>238</v>
      </c>
      <c r="D266" s="122" t="s">
        <v>518</v>
      </c>
      <c r="E266" s="122"/>
      <c r="F266" s="119">
        <f>F267</f>
        <v>37502230.420000002</v>
      </c>
      <c r="G266" s="119">
        <f>G267</f>
        <v>37250796.57</v>
      </c>
      <c r="H266" s="203">
        <f>H267</f>
        <v>37250796.57</v>
      </c>
      <c r="I266" s="34"/>
      <c r="J266" s="34"/>
    </row>
    <row r="267" spans="1:10" ht="41.65" customHeight="1">
      <c r="A267" s="125" t="s">
        <v>333</v>
      </c>
      <c r="B267" s="122" t="s">
        <v>498</v>
      </c>
      <c r="C267" s="122" t="s">
        <v>238</v>
      </c>
      <c r="D267" s="122" t="s">
        <v>518</v>
      </c>
      <c r="E267" s="122" t="s">
        <v>334</v>
      </c>
      <c r="F267" s="119">
        <f>'Прил 6'!G391</f>
        <v>37502230.420000002</v>
      </c>
      <c r="G267" s="119">
        <f>'Прил 6'!H391</f>
        <v>37250796.57</v>
      </c>
      <c r="H267" s="203">
        <f>'Прил 6'!I391</f>
        <v>37250796.57</v>
      </c>
      <c r="I267" s="34"/>
      <c r="J267" s="34"/>
    </row>
    <row r="268" spans="1:10" ht="19.5" customHeight="1">
      <c r="A268" s="125" t="s">
        <v>519</v>
      </c>
      <c r="B268" s="122" t="s">
        <v>498</v>
      </c>
      <c r="C268" s="122" t="s">
        <v>238</v>
      </c>
      <c r="D268" s="122" t="s">
        <v>520</v>
      </c>
      <c r="E268" s="122"/>
      <c r="F268" s="119">
        <f>F269</f>
        <v>1293953</v>
      </c>
      <c r="G268" s="119">
        <f>G269</f>
        <v>0</v>
      </c>
      <c r="H268" s="203">
        <f>H269</f>
        <v>0</v>
      </c>
      <c r="I268" s="34"/>
      <c r="J268" s="34"/>
    </row>
    <row r="269" spans="1:10" ht="44.85" customHeight="1">
      <c r="A269" s="125" t="s">
        <v>333</v>
      </c>
      <c r="B269" s="122" t="s">
        <v>498</v>
      </c>
      <c r="C269" s="122" t="s">
        <v>238</v>
      </c>
      <c r="D269" s="122" t="s">
        <v>520</v>
      </c>
      <c r="E269" s="122" t="s">
        <v>334</v>
      </c>
      <c r="F269" s="119">
        <f>'Прил 6'!G393</f>
        <v>1293953</v>
      </c>
      <c r="G269" s="119">
        <f>'Прил 6'!H393</f>
        <v>0</v>
      </c>
      <c r="H269" s="203">
        <f>'Прил 6'!I393</f>
        <v>0</v>
      </c>
      <c r="I269" s="34"/>
      <c r="J269" s="34"/>
    </row>
    <row r="270" spans="1:10" ht="26.65" customHeight="1">
      <c r="A270" s="125" t="s">
        <v>521</v>
      </c>
      <c r="B270" s="122" t="s">
        <v>498</v>
      </c>
      <c r="C270" s="122" t="s">
        <v>238</v>
      </c>
      <c r="D270" s="122" t="s">
        <v>522</v>
      </c>
      <c r="E270" s="122"/>
      <c r="F270" s="119">
        <f>F271</f>
        <v>862636</v>
      </c>
      <c r="G270" s="119">
        <f>G271</f>
        <v>0</v>
      </c>
      <c r="H270" s="203">
        <f>H271</f>
        <v>0</v>
      </c>
      <c r="I270" s="34"/>
      <c r="J270" s="34"/>
    </row>
    <row r="271" spans="1:10" ht="38.450000000000003" customHeight="1">
      <c r="A271" s="125" t="s">
        <v>333</v>
      </c>
      <c r="B271" s="122" t="s">
        <v>498</v>
      </c>
      <c r="C271" s="122" t="s">
        <v>238</v>
      </c>
      <c r="D271" s="122" t="s">
        <v>522</v>
      </c>
      <c r="E271" s="122" t="s">
        <v>334</v>
      </c>
      <c r="F271" s="119">
        <f>'Прил 6'!G395</f>
        <v>862636</v>
      </c>
      <c r="G271" s="119">
        <f>'Прил 6'!H395</f>
        <v>0</v>
      </c>
      <c r="H271" s="203">
        <f>'Прил 6'!I395</f>
        <v>0</v>
      </c>
      <c r="I271" s="34"/>
      <c r="J271" s="34"/>
    </row>
    <row r="272" spans="1:10" ht="42.75" customHeight="1">
      <c r="A272" s="125" t="s">
        <v>523</v>
      </c>
      <c r="B272" s="122" t="s">
        <v>498</v>
      </c>
      <c r="C272" s="122" t="s">
        <v>238</v>
      </c>
      <c r="D272" s="122" t="s">
        <v>524</v>
      </c>
      <c r="E272" s="122"/>
      <c r="F272" s="119">
        <f t="shared" ref="F272:H274" si="37">F273</f>
        <v>19798.36</v>
      </c>
      <c r="G272" s="119">
        <f t="shared" si="37"/>
        <v>895000</v>
      </c>
      <c r="H272" s="203">
        <f t="shared" si="37"/>
        <v>20000</v>
      </c>
      <c r="I272" s="34"/>
      <c r="J272" s="34"/>
    </row>
    <row r="273" spans="1:10" ht="42.6" customHeight="1">
      <c r="A273" s="125" t="s">
        <v>525</v>
      </c>
      <c r="B273" s="122" t="s">
        <v>498</v>
      </c>
      <c r="C273" s="122" t="s">
        <v>238</v>
      </c>
      <c r="D273" s="122" t="s">
        <v>526</v>
      </c>
      <c r="E273" s="122"/>
      <c r="F273" s="119">
        <f t="shared" si="37"/>
        <v>19798.36</v>
      </c>
      <c r="G273" s="119">
        <f t="shared" si="37"/>
        <v>895000</v>
      </c>
      <c r="H273" s="203">
        <f t="shared" si="37"/>
        <v>20000</v>
      </c>
      <c r="I273" s="34"/>
      <c r="J273" s="34"/>
    </row>
    <row r="274" spans="1:10" ht="46.5" customHeight="1">
      <c r="A274" s="125" t="s">
        <v>527</v>
      </c>
      <c r="B274" s="122" t="s">
        <v>498</v>
      </c>
      <c r="C274" s="122" t="s">
        <v>238</v>
      </c>
      <c r="D274" s="122" t="s">
        <v>528</v>
      </c>
      <c r="E274" s="122"/>
      <c r="F274" s="119">
        <f>F275</f>
        <v>19798.36</v>
      </c>
      <c r="G274" s="119">
        <f t="shared" si="37"/>
        <v>895000</v>
      </c>
      <c r="H274" s="119">
        <f t="shared" si="37"/>
        <v>20000</v>
      </c>
      <c r="I274" s="34"/>
      <c r="J274" s="34"/>
    </row>
    <row r="275" spans="1:10" ht="25.5" customHeight="1">
      <c r="A275" s="125" t="s">
        <v>529</v>
      </c>
      <c r="B275" s="122" t="s">
        <v>498</v>
      </c>
      <c r="C275" s="122" t="s">
        <v>238</v>
      </c>
      <c r="D275" s="122" t="s">
        <v>530</v>
      </c>
      <c r="E275" s="122"/>
      <c r="F275" s="119">
        <f>F276+F277</f>
        <v>19798.36</v>
      </c>
      <c r="G275" s="119">
        <f>G276+G277</f>
        <v>895000</v>
      </c>
      <c r="H275" s="203">
        <f>H276+H277</f>
        <v>20000</v>
      </c>
      <c r="I275" s="34"/>
      <c r="J275" s="34"/>
    </row>
    <row r="276" spans="1:10" ht="40.5" customHeight="1">
      <c r="A276" s="125" t="s">
        <v>427</v>
      </c>
      <c r="B276" s="122" t="s">
        <v>498</v>
      </c>
      <c r="C276" s="122" t="s">
        <v>238</v>
      </c>
      <c r="D276" s="122" t="s">
        <v>530</v>
      </c>
      <c r="E276" s="122" t="s">
        <v>428</v>
      </c>
      <c r="F276" s="119">
        <f>'Прил 6'!G206</f>
        <v>0</v>
      </c>
      <c r="G276" s="119">
        <f>'Прил 6'!H206</f>
        <v>875000</v>
      </c>
      <c r="H276" s="203">
        <f>'Прил 6'!I206</f>
        <v>0</v>
      </c>
      <c r="I276" s="34"/>
      <c r="J276" s="34"/>
    </row>
    <row r="277" spans="1:10" ht="40.5" customHeight="1">
      <c r="A277" s="125" t="s">
        <v>333</v>
      </c>
      <c r="B277" s="122" t="s">
        <v>498</v>
      </c>
      <c r="C277" s="122" t="s">
        <v>238</v>
      </c>
      <c r="D277" s="122" t="s">
        <v>530</v>
      </c>
      <c r="E277" s="122" t="s">
        <v>334</v>
      </c>
      <c r="F277" s="119">
        <f>'Прил 6'!G400</f>
        <v>19798.36</v>
      </c>
      <c r="G277" s="119">
        <f>'Прил 6'!H400</f>
        <v>20000</v>
      </c>
      <c r="H277" s="203">
        <f>'Прил 6'!I400</f>
        <v>20000</v>
      </c>
      <c r="I277" s="34"/>
      <c r="J277" s="34"/>
    </row>
    <row r="278" spans="1:10" ht="58.7" customHeight="1">
      <c r="A278" s="125" t="s">
        <v>402</v>
      </c>
      <c r="B278" s="122" t="s">
        <v>498</v>
      </c>
      <c r="C278" s="122" t="s">
        <v>238</v>
      </c>
      <c r="D278" s="122" t="s">
        <v>403</v>
      </c>
      <c r="E278" s="124"/>
      <c r="F278" s="119">
        <f>F279</f>
        <v>147442</v>
      </c>
      <c r="G278" s="119">
        <f t="shared" ref="G278:H281" si="38">G279</f>
        <v>6477.74</v>
      </c>
      <c r="H278" s="203">
        <f t="shared" si="38"/>
        <v>6477.74</v>
      </c>
      <c r="I278" s="34"/>
      <c r="J278" s="34"/>
    </row>
    <row r="279" spans="1:10" ht="58.7" customHeight="1">
      <c r="A279" s="125" t="s">
        <v>404</v>
      </c>
      <c r="B279" s="122" t="s">
        <v>498</v>
      </c>
      <c r="C279" s="122" t="s">
        <v>238</v>
      </c>
      <c r="D279" s="122" t="s">
        <v>405</v>
      </c>
      <c r="E279" s="122"/>
      <c r="F279" s="119">
        <f>F280</f>
        <v>147442</v>
      </c>
      <c r="G279" s="119">
        <f t="shared" si="38"/>
        <v>6477.74</v>
      </c>
      <c r="H279" s="203">
        <f t="shared" si="38"/>
        <v>6477.74</v>
      </c>
      <c r="I279" s="34"/>
      <c r="J279" s="34"/>
    </row>
    <row r="280" spans="1:10" ht="67.150000000000006" customHeight="1">
      <c r="A280" s="125" t="s">
        <v>406</v>
      </c>
      <c r="B280" s="122" t="s">
        <v>498</v>
      </c>
      <c r="C280" s="122" t="s">
        <v>238</v>
      </c>
      <c r="D280" s="122" t="s">
        <v>407</v>
      </c>
      <c r="E280" s="122"/>
      <c r="F280" s="119">
        <f>F281</f>
        <v>147442</v>
      </c>
      <c r="G280" s="119">
        <f t="shared" si="38"/>
        <v>6477.74</v>
      </c>
      <c r="H280" s="203">
        <f t="shared" si="38"/>
        <v>6477.74</v>
      </c>
      <c r="I280" s="34"/>
      <c r="J280" s="34"/>
    </row>
    <row r="281" spans="1:10" ht="62.25" customHeight="1">
      <c r="A281" s="125" t="s">
        <v>408</v>
      </c>
      <c r="B281" s="122" t="s">
        <v>498</v>
      </c>
      <c r="C281" s="122" t="s">
        <v>238</v>
      </c>
      <c r="D281" s="122" t="s">
        <v>409</v>
      </c>
      <c r="E281" s="122"/>
      <c r="F281" s="119">
        <f>F282</f>
        <v>147442</v>
      </c>
      <c r="G281" s="119">
        <f t="shared" si="38"/>
        <v>6477.74</v>
      </c>
      <c r="H281" s="203">
        <f t="shared" si="38"/>
        <v>6477.74</v>
      </c>
      <c r="I281" s="34"/>
      <c r="J281" s="34"/>
    </row>
    <row r="282" spans="1:10" ht="48.95" customHeight="1">
      <c r="A282" s="125" t="s">
        <v>333</v>
      </c>
      <c r="B282" s="122" t="s">
        <v>498</v>
      </c>
      <c r="C282" s="122" t="s">
        <v>238</v>
      </c>
      <c r="D282" s="122" t="s">
        <v>409</v>
      </c>
      <c r="E282" s="122" t="s">
        <v>334</v>
      </c>
      <c r="F282" s="119">
        <f>'Прил 6'!G405</f>
        <v>147442</v>
      </c>
      <c r="G282" s="119">
        <f>'Прил 6'!H405</f>
        <v>6477.74</v>
      </c>
      <c r="H282" s="203">
        <f>'Прил 6'!I405</f>
        <v>6477.74</v>
      </c>
      <c r="I282" s="34"/>
      <c r="J282" s="34"/>
    </row>
    <row r="283" spans="1:10" ht="18.75">
      <c r="A283" s="205" t="s">
        <v>531</v>
      </c>
      <c r="B283" s="124" t="s">
        <v>498</v>
      </c>
      <c r="C283" s="124" t="s">
        <v>241</v>
      </c>
      <c r="D283" s="124"/>
      <c r="E283" s="124"/>
      <c r="F283" s="118">
        <f>F284+F341+F347+F352+F366</f>
        <v>516450775.85999995</v>
      </c>
      <c r="G283" s="118">
        <f>G284+G341+G347+G352+G366</f>
        <v>441203474.82999998</v>
      </c>
      <c r="H283" s="199">
        <f>H284+H341+H347+H352+H366</f>
        <v>470544635.95999998</v>
      </c>
      <c r="I283" s="34"/>
      <c r="J283" s="34"/>
    </row>
    <row r="284" spans="1:10" ht="37.5">
      <c r="A284" s="125" t="s">
        <v>532</v>
      </c>
      <c r="B284" s="122" t="s">
        <v>498</v>
      </c>
      <c r="C284" s="122" t="s">
        <v>241</v>
      </c>
      <c r="D284" s="122" t="s">
        <v>501</v>
      </c>
      <c r="E284" s="122"/>
      <c r="F284" s="119">
        <f>F285+F337</f>
        <v>515636419.64999998</v>
      </c>
      <c r="G284" s="119">
        <f>G285+G337</f>
        <v>440894962.75</v>
      </c>
      <c r="H284" s="203">
        <f>H285+H337</f>
        <v>469364071.75</v>
      </c>
      <c r="I284" s="34"/>
      <c r="J284" s="34"/>
    </row>
    <row r="285" spans="1:10" ht="18.75">
      <c r="A285" s="125" t="s">
        <v>502</v>
      </c>
      <c r="B285" s="122" t="s">
        <v>498</v>
      </c>
      <c r="C285" s="122" t="s">
        <v>241</v>
      </c>
      <c r="D285" s="122" t="s">
        <v>503</v>
      </c>
      <c r="E285" s="122"/>
      <c r="F285" s="119">
        <f>F286+F289+F296+F299+F328+F331+F334+F322+F325</f>
        <v>512136419.64999998</v>
      </c>
      <c r="G285" s="119">
        <f>G286+G289+G296+G299+G328+G331+G334+G322+G325</f>
        <v>440894962.75</v>
      </c>
      <c r="H285" s="119">
        <f>H286+H289+H296+H299+H328+H331+H334+H322+H325</f>
        <v>469364071.75</v>
      </c>
      <c r="I285" s="34"/>
      <c r="J285" s="34"/>
    </row>
    <row r="286" spans="1:10" ht="18.75">
      <c r="A286" s="207" t="s">
        <v>533</v>
      </c>
      <c r="B286" s="122" t="s">
        <v>498</v>
      </c>
      <c r="C286" s="122" t="s">
        <v>241</v>
      </c>
      <c r="D286" s="122" t="s">
        <v>534</v>
      </c>
      <c r="E286" s="122"/>
      <c r="F286" s="119">
        <f t="shared" ref="F286:H287" si="39">F287</f>
        <v>360819257</v>
      </c>
      <c r="G286" s="119">
        <f t="shared" si="39"/>
        <v>358678476</v>
      </c>
      <c r="H286" s="203">
        <f t="shared" si="39"/>
        <v>358678476</v>
      </c>
      <c r="I286" s="34"/>
      <c r="J286" s="34"/>
    </row>
    <row r="287" spans="1:10" ht="112.5">
      <c r="A287" s="211" t="s">
        <v>535</v>
      </c>
      <c r="B287" s="122" t="s">
        <v>498</v>
      </c>
      <c r="C287" s="122" t="s">
        <v>241</v>
      </c>
      <c r="D287" s="122" t="s">
        <v>536</v>
      </c>
      <c r="E287" s="122"/>
      <c r="F287" s="119">
        <f t="shared" si="39"/>
        <v>360819257</v>
      </c>
      <c r="G287" s="119">
        <f t="shared" si="39"/>
        <v>358678476</v>
      </c>
      <c r="H287" s="203">
        <f t="shared" si="39"/>
        <v>358678476</v>
      </c>
      <c r="I287" s="34"/>
      <c r="J287" s="34"/>
    </row>
    <row r="288" spans="1:10" ht="37.5">
      <c r="A288" s="125" t="s">
        <v>333</v>
      </c>
      <c r="B288" s="122" t="s">
        <v>498</v>
      </c>
      <c r="C288" s="122" t="s">
        <v>241</v>
      </c>
      <c r="D288" s="122" t="s">
        <v>536</v>
      </c>
      <c r="E288" s="122" t="s">
        <v>334</v>
      </c>
      <c r="F288" s="119">
        <f>'Прил 6'!G411</f>
        <v>360819257</v>
      </c>
      <c r="G288" s="119">
        <f>'Прил 6'!H411</f>
        <v>358678476</v>
      </c>
      <c r="H288" s="203">
        <f>'Прил 6'!I411</f>
        <v>358678476</v>
      </c>
      <c r="I288" s="34"/>
      <c r="J288" s="34"/>
    </row>
    <row r="289" spans="1:10" ht="37.5">
      <c r="A289" s="125" t="s">
        <v>508</v>
      </c>
      <c r="B289" s="122" t="s">
        <v>498</v>
      </c>
      <c r="C289" s="122" t="s">
        <v>241</v>
      </c>
      <c r="D289" s="122" t="s">
        <v>509</v>
      </c>
      <c r="E289" s="122"/>
      <c r="F289" s="119">
        <f>F290+F292+F294</f>
        <v>4801511</v>
      </c>
      <c r="G289" s="119">
        <f>G290+G292+G294</f>
        <v>4169696</v>
      </c>
      <c r="H289" s="203">
        <f>H290+H292+H294</f>
        <v>4169696</v>
      </c>
      <c r="I289" s="34"/>
      <c r="J289" s="34"/>
    </row>
    <row r="290" spans="1:10" ht="37.5">
      <c r="A290" s="125" t="s">
        <v>510</v>
      </c>
      <c r="B290" s="122" t="s">
        <v>498</v>
      </c>
      <c r="C290" s="122" t="s">
        <v>241</v>
      </c>
      <c r="D290" s="122" t="s">
        <v>511</v>
      </c>
      <c r="E290" s="122"/>
      <c r="F290" s="119">
        <f>F291</f>
        <v>486795</v>
      </c>
      <c r="G290" s="119">
        <f>G291</f>
        <v>0</v>
      </c>
      <c r="H290" s="203">
        <f>H291</f>
        <v>0</v>
      </c>
      <c r="I290" s="34"/>
      <c r="J290" s="34"/>
    </row>
    <row r="291" spans="1:10" ht="37.5">
      <c r="A291" s="125" t="s">
        <v>333</v>
      </c>
      <c r="B291" s="122" t="s">
        <v>498</v>
      </c>
      <c r="C291" s="122" t="s">
        <v>241</v>
      </c>
      <c r="D291" s="122" t="s">
        <v>511</v>
      </c>
      <c r="E291" s="122" t="s">
        <v>334</v>
      </c>
      <c r="F291" s="119">
        <f>'Прил 6'!G414</f>
        <v>486795</v>
      </c>
      <c r="G291" s="119">
        <f>'Прил 6'!H414</f>
        <v>0</v>
      </c>
      <c r="H291" s="203">
        <f>'Прил 6'!I414</f>
        <v>0</v>
      </c>
      <c r="I291" s="34"/>
      <c r="J291" s="34"/>
    </row>
    <row r="292" spans="1:10" ht="37.5">
      <c r="A292" s="125" t="s">
        <v>512</v>
      </c>
      <c r="B292" s="122" t="s">
        <v>498</v>
      </c>
      <c r="C292" s="122" t="s">
        <v>241</v>
      </c>
      <c r="D292" s="122" t="s">
        <v>513</v>
      </c>
      <c r="E292" s="122"/>
      <c r="F292" s="119">
        <f>F293</f>
        <v>4169696</v>
      </c>
      <c r="G292" s="119">
        <f>G293</f>
        <v>4169696</v>
      </c>
      <c r="H292" s="203">
        <f>H293</f>
        <v>4169696</v>
      </c>
      <c r="I292" s="34"/>
      <c r="J292" s="34"/>
    </row>
    <row r="293" spans="1:10" ht="37.5">
      <c r="A293" s="125" t="s">
        <v>333</v>
      </c>
      <c r="B293" s="122" t="s">
        <v>498</v>
      </c>
      <c r="C293" s="122" t="s">
        <v>241</v>
      </c>
      <c r="D293" s="122" t="s">
        <v>513</v>
      </c>
      <c r="E293" s="122" t="s">
        <v>334</v>
      </c>
      <c r="F293" s="119">
        <f>'Прил 6'!G416</f>
        <v>4169696</v>
      </c>
      <c r="G293" s="119">
        <f>'Прил 6'!H416</f>
        <v>4169696</v>
      </c>
      <c r="H293" s="203">
        <f>'Прил 6'!I416</f>
        <v>4169696</v>
      </c>
      <c r="I293" s="34"/>
      <c r="J293" s="34"/>
    </row>
    <row r="294" spans="1:10" ht="56.25">
      <c r="A294" s="125" t="s">
        <v>514</v>
      </c>
      <c r="B294" s="122" t="s">
        <v>498</v>
      </c>
      <c r="C294" s="122" t="s">
        <v>241</v>
      </c>
      <c r="D294" s="122" t="s">
        <v>515</v>
      </c>
      <c r="E294" s="122"/>
      <c r="F294" s="119">
        <f>F295</f>
        <v>145020</v>
      </c>
      <c r="G294" s="119">
        <f>G295</f>
        <v>0</v>
      </c>
      <c r="H294" s="203">
        <f>H295</f>
        <v>0</v>
      </c>
      <c r="I294" s="34"/>
      <c r="J294" s="34"/>
    </row>
    <row r="295" spans="1:10" ht="37.5">
      <c r="A295" s="125" t="s">
        <v>333</v>
      </c>
      <c r="B295" s="122" t="s">
        <v>498</v>
      </c>
      <c r="C295" s="122" t="s">
        <v>241</v>
      </c>
      <c r="D295" s="122" t="s">
        <v>515</v>
      </c>
      <c r="E295" s="122" t="s">
        <v>334</v>
      </c>
      <c r="F295" s="119">
        <f>'Прил 6'!G418</f>
        <v>145020</v>
      </c>
      <c r="G295" s="119">
        <f>'Прил 6'!H418</f>
        <v>0</v>
      </c>
      <c r="H295" s="203">
        <f>'Прил 6'!I418</f>
        <v>0</v>
      </c>
      <c r="I295" s="34"/>
      <c r="J295" s="34"/>
    </row>
    <row r="296" spans="1:10" ht="56.25">
      <c r="A296" s="125" t="s">
        <v>826</v>
      </c>
      <c r="B296" s="122" t="s">
        <v>498</v>
      </c>
      <c r="C296" s="122" t="s">
        <v>241</v>
      </c>
      <c r="D296" s="122" t="s">
        <v>823</v>
      </c>
      <c r="E296" s="122"/>
      <c r="F296" s="119">
        <f t="shared" ref="F296:H297" si="40">F297</f>
        <v>54632827</v>
      </c>
      <c r="G296" s="119">
        <f t="shared" si="40"/>
        <v>0</v>
      </c>
      <c r="H296" s="119">
        <f t="shared" si="40"/>
        <v>0</v>
      </c>
      <c r="I296" s="34"/>
      <c r="J296" s="34"/>
    </row>
    <row r="297" spans="1:10" ht="75">
      <c r="A297" s="125" t="s">
        <v>825</v>
      </c>
      <c r="B297" s="122" t="s">
        <v>498</v>
      </c>
      <c r="C297" s="122" t="s">
        <v>241</v>
      </c>
      <c r="D297" s="122" t="s">
        <v>824</v>
      </c>
      <c r="E297" s="122"/>
      <c r="F297" s="119">
        <f t="shared" si="40"/>
        <v>54632827</v>
      </c>
      <c r="G297" s="119">
        <f t="shared" si="40"/>
        <v>0</v>
      </c>
      <c r="H297" s="119">
        <f t="shared" si="40"/>
        <v>0</v>
      </c>
      <c r="I297" s="34"/>
      <c r="J297" s="34"/>
    </row>
    <row r="298" spans="1:10" ht="37.5">
      <c r="A298" s="125" t="s">
        <v>333</v>
      </c>
      <c r="B298" s="122" t="s">
        <v>498</v>
      </c>
      <c r="C298" s="122" t="s">
        <v>241</v>
      </c>
      <c r="D298" s="122" t="s">
        <v>824</v>
      </c>
      <c r="E298" s="122" t="s">
        <v>334</v>
      </c>
      <c r="F298" s="119">
        <f>'Прил 6'!G421</f>
        <v>54632827</v>
      </c>
      <c r="G298" s="119">
        <f>'Прил 6'!H421</f>
        <v>0</v>
      </c>
      <c r="H298" s="119">
        <f>'Прил 6'!I421</f>
        <v>0</v>
      </c>
      <c r="I298" s="34"/>
      <c r="J298" s="34"/>
    </row>
    <row r="299" spans="1:10" ht="37.5">
      <c r="A299" s="125" t="s">
        <v>537</v>
      </c>
      <c r="B299" s="122" t="s">
        <v>498</v>
      </c>
      <c r="C299" s="122" t="s">
        <v>241</v>
      </c>
      <c r="D299" s="122" t="s">
        <v>538</v>
      </c>
      <c r="E299" s="122"/>
      <c r="F299" s="119">
        <f>F300+F302+F304+F306+F310+F312+F314+F316+F318+F320</f>
        <v>61685030.650000006</v>
      </c>
      <c r="G299" s="119">
        <f>G300+G302+G304+G306+G310+G312+G314+G316+G318+G320</f>
        <v>51485990.75</v>
      </c>
      <c r="H299" s="119">
        <f>H300+H302+H304+H306+H310+H312+H314+H316+H318+H320</f>
        <v>51485990.75</v>
      </c>
      <c r="I299" s="34"/>
      <c r="J299" s="34"/>
    </row>
    <row r="300" spans="1:10" ht="18.75">
      <c r="A300" s="125" t="s">
        <v>835</v>
      </c>
      <c r="B300" s="122" t="s">
        <v>498</v>
      </c>
      <c r="C300" s="122" t="s">
        <v>241</v>
      </c>
      <c r="D300" s="122" t="s">
        <v>834</v>
      </c>
      <c r="E300" s="122"/>
      <c r="F300" s="119">
        <f>F301</f>
        <v>120000</v>
      </c>
      <c r="G300" s="119">
        <f>G301</f>
        <v>0</v>
      </c>
      <c r="H300" s="119">
        <f>H301</f>
        <v>0</v>
      </c>
      <c r="I300" s="34"/>
      <c r="J300" s="34"/>
    </row>
    <row r="301" spans="1:10" ht="37.5">
      <c r="A301" s="125" t="s">
        <v>333</v>
      </c>
      <c r="B301" s="122" t="s">
        <v>498</v>
      </c>
      <c r="C301" s="122" t="s">
        <v>241</v>
      </c>
      <c r="D301" s="122" t="s">
        <v>834</v>
      </c>
      <c r="E301" s="122" t="s">
        <v>334</v>
      </c>
      <c r="F301" s="119">
        <f>'Прил 6'!G424</f>
        <v>120000</v>
      </c>
      <c r="G301" s="119">
        <f>'Прил 6'!H424</f>
        <v>0</v>
      </c>
      <c r="H301" s="119">
        <f>'Прил 6'!I424</f>
        <v>0</v>
      </c>
      <c r="I301" s="34"/>
      <c r="J301" s="34"/>
    </row>
    <row r="302" spans="1:10" ht="56.25">
      <c r="A302" s="125" t="s">
        <v>539</v>
      </c>
      <c r="B302" s="122" t="s">
        <v>498</v>
      </c>
      <c r="C302" s="122" t="s">
        <v>241</v>
      </c>
      <c r="D302" s="122" t="s">
        <v>540</v>
      </c>
      <c r="E302" s="122"/>
      <c r="F302" s="119">
        <f>F303</f>
        <v>1464610</v>
      </c>
      <c r="G302" s="119">
        <f>G303</f>
        <v>0</v>
      </c>
      <c r="H302" s="203">
        <f>H303</f>
        <v>0</v>
      </c>
      <c r="I302" s="34"/>
      <c r="J302" s="34"/>
    </row>
    <row r="303" spans="1:10" ht="37.5">
      <c r="A303" s="125" t="s">
        <v>333</v>
      </c>
      <c r="B303" s="122" t="s">
        <v>498</v>
      </c>
      <c r="C303" s="122" t="s">
        <v>241</v>
      </c>
      <c r="D303" s="122" t="s">
        <v>540</v>
      </c>
      <c r="E303" s="122" t="s">
        <v>334</v>
      </c>
      <c r="F303" s="119">
        <f>'Прил 6'!G426</f>
        <v>1464610</v>
      </c>
      <c r="G303" s="119">
        <f>'Прил 6'!H426</f>
        <v>0</v>
      </c>
      <c r="H303" s="203">
        <f>'Прил 6'!I426</f>
        <v>0</v>
      </c>
      <c r="I303" s="34"/>
      <c r="J303" s="34"/>
    </row>
    <row r="304" spans="1:10" ht="75">
      <c r="A304" s="125" t="s">
        <v>541</v>
      </c>
      <c r="B304" s="122" t="s">
        <v>498</v>
      </c>
      <c r="C304" s="122" t="s">
        <v>241</v>
      </c>
      <c r="D304" s="122" t="s">
        <v>542</v>
      </c>
      <c r="E304" s="122"/>
      <c r="F304" s="119">
        <f>F305</f>
        <v>420219</v>
      </c>
      <c r="G304" s="119">
        <f>G305</f>
        <v>0</v>
      </c>
      <c r="H304" s="203">
        <f>H305</f>
        <v>0</v>
      </c>
      <c r="I304" s="34"/>
      <c r="J304" s="34"/>
    </row>
    <row r="305" spans="1:10" ht="37.5">
      <c r="A305" s="125" t="s">
        <v>333</v>
      </c>
      <c r="B305" s="122" t="s">
        <v>498</v>
      </c>
      <c r="C305" s="122" t="s">
        <v>241</v>
      </c>
      <c r="D305" s="122" t="s">
        <v>542</v>
      </c>
      <c r="E305" s="122" t="s">
        <v>334</v>
      </c>
      <c r="F305" s="119">
        <f>'Прил 6'!G428</f>
        <v>420219</v>
      </c>
      <c r="G305" s="119">
        <f>'Прил 6'!H428</f>
        <v>0</v>
      </c>
      <c r="H305" s="203">
        <f>'Прил 6'!I428</f>
        <v>0</v>
      </c>
      <c r="I305" s="34"/>
      <c r="J305" s="34"/>
    </row>
    <row r="306" spans="1:10" ht="37.5">
      <c r="A306" s="125" t="s">
        <v>397</v>
      </c>
      <c r="B306" s="122" t="s">
        <v>498</v>
      </c>
      <c r="C306" s="122" t="s">
        <v>241</v>
      </c>
      <c r="D306" s="122" t="s">
        <v>543</v>
      </c>
      <c r="E306" s="122"/>
      <c r="F306" s="119">
        <f>F309+F307+F308</f>
        <v>38885659.090000004</v>
      </c>
      <c r="G306" s="119">
        <f>G309</f>
        <v>39769566.75</v>
      </c>
      <c r="H306" s="203">
        <f>H309</f>
        <v>39769566.75</v>
      </c>
      <c r="I306" s="34"/>
      <c r="J306" s="34"/>
    </row>
    <row r="307" spans="1:10" ht="37.5">
      <c r="A307" s="125" t="s">
        <v>284</v>
      </c>
      <c r="B307" s="122" t="s">
        <v>498</v>
      </c>
      <c r="C307" s="122" t="s">
        <v>241</v>
      </c>
      <c r="D307" s="122" t="s">
        <v>543</v>
      </c>
      <c r="E307" s="122" t="s">
        <v>315</v>
      </c>
      <c r="F307" s="119">
        <f>'Прил 6'!G430</f>
        <v>0</v>
      </c>
      <c r="G307" s="119">
        <f>'Прил 6'!H430</f>
        <v>0</v>
      </c>
      <c r="H307" s="203">
        <f>'Прил 6'!I430</f>
        <v>0</v>
      </c>
      <c r="I307" s="34"/>
      <c r="J307" s="34"/>
    </row>
    <row r="308" spans="1:10" ht="37.5">
      <c r="A308" s="125" t="s">
        <v>427</v>
      </c>
      <c r="B308" s="122" t="s">
        <v>498</v>
      </c>
      <c r="C308" s="122" t="s">
        <v>241</v>
      </c>
      <c r="D308" s="122" t="s">
        <v>543</v>
      </c>
      <c r="E308" s="122" t="s">
        <v>428</v>
      </c>
      <c r="F308" s="119">
        <f>'Прил 6'!G431</f>
        <v>590000</v>
      </c>
      <c r="G308" s="119">
        <f>'Прил 6'!H431</f>
        <v>0</v>
      </c>
      <c r="H308" s="203">
        <f>'Прил 6'!I431</f>
        <v>0</v>
      </c>
      <c r="I308" s="34"/>
      <c r="J308" s="34"/>
    </row>
    <row r="309" spans="1:10" ht="37.5">
      <c r="A309" s="125" t="s">
        <v>333</v>
      </c>
      <c r="B309" s="122" t="s">
        <v>498</v>
      </c>
      <c r="C309" s="122" t="s">
        <v>241</v>
      </c>
      <c r="D309" s="122" t="s">
        <v>543</v>
      </c>
      <c r="E309" s="122" t="s">
        <v>334</v>
      </c>
      <c r="F309" s="119">
        <f>'Прил 6'!G432</f>
        <v>38295659.090000004</v>
      </c>
      <c r="G309" s="119">
        <f>'Прил 6'!H432</f>
        <v>39769566.75</v>
      </c>
      <c r="H309" s="203">
        <f>'Прил 6'!I432</f>
        <v>39769566.75</v>
      </c>
      <c r="I309" s="34"/>
      <c r="J309" s="34"/>
    </row>
    <row r="310" spans="1:10" ht="37.5">
      <c r="A310" s="125" t="s">
        <v>544</v>
      </c>
      <c r="B310" s="122" t="s">
        <v>498</v>
      </c>
      <c r="C310" s="122" t="s">
        <v>241</v>
      </c>
      <c r="D310" s="122" t="s">
        <v>545</v>
      </c>
      <c r="E310" s="122"/>
      <c r="F310" s="119">
        <f>F311</f>
        <v>3810600</v>
      </c>
      <c r="G310" s="119">
        <f>G311</f>
        <v>3860190</v>
      </c>
      <c r="H310" s="203">
        <f>H311</f>
        <v>3860190</v>
      </c>
      <c r="I310" s="34"/>
      <c r="J310" s="34"/>
    </row>
    <row r="311" spans="1:10" ht="37.5">
      <c r="A311" s="125" t="s">
        <v>333</v>
      </c>
      <c r="B311" s="122" t="s">
        <v>498</v>
      </c>
      <c r="C311" s="122" t="s">
        <v>241</v>
      </c>
      <c r="D311" s="122" t="s">
        <v>545</v>
      </c>
      <c r="E311" s="122" t="s">
        <v>334</v>
      </c>
      <c r="F311" s="119">
        <f>'Прил 6'!G434</f>
        <v>3810600</v>
      </c>
      <c r="G311" s="119">
        <f>'Прил 6'!H434</f>
        <v>3860190</v>
      </c>
      <c r="H311" s="203">
        <f>'Прил 6'!I434</f>
        <v>3860190</v>
      </c>
      <c r="I311" s="34"/>
      <c r="J311" s="34"/>
    </row>
    <row r="312" spans="1:10" ht="18.75">
      <c r="A312" s="125" t="s">
        <v>425</v>
      </c>
      <c r="B312" s="122" t="s">
        <v>498</v>
      </c>
      <c r="C312" s="122" t="s">
        <v>241</v>
      </c>
      <c r="D312" s="122" t="s">
        <v>546</v>
      </c>
      <c r="E312" s="122"/>
      <c r="F312" s="119">
        <f>F313</f>
        <v>5289145</v>
      </c>
      <c r="G312" s="119">
        <f>G313</f>
        <v>0</v>
      </c>
      <c r="H312" s="203">
        <f>H313</f>
        <v>0</v>
      </c>
      <c r="I312" s="34"/>
      <c r="J312" s="34"/>
    </row>
    <row r="313" spans="1:10" ht="37.5">
      <c r="A313" s="125" t="s">
        <v>333</v>
      </c>
      <c r="B313" s="122" t="s">
        <v>498</v>
      </c>
      <c r="C313" s="122" t="s">
        <v>241</v>
      </c>
      <c r="D313" s="122" t="s">
        <v>546</v>
      </c>
      <c r="E313" s="122" t="s">
        <v>334</v>
      </c>
      <c r="F313" s="119">
        <f>'Прил 6'!G436</f>
        <v>5289145</v>
      </c>
      <c r="G313" s="119">
        <f>'Прил 6'!H436</f>
        <v>0</v>
      </c>
      <c r="H313" s="203">
        <f>'Прил 6'!I436</f>
        <v>0</v>
      </c>
      <c r="I313" s="34"/>
      <c r="J313" s="34"/>
    </row>
    <row r="314" spans="1:10" ht="56.25">
      <c r="A314" s="125" t="s">
        <v>547</v>
      </c>
      <c r="B314" s="122" t="s">
        <v>498</v>
      </c>
      <c r="C314" s="122" t="s">
        <v>241</v>
      </c>
      <c r="D314" s="122" t="s">
        <v>548</v>
      </c>
      <c r="E314" s="122"/>
      <c r="F314" s="119">
        <f>F315</f>
        <v>2254278</v>
      </c>
      <c r="G314" s="119">
        <f>G315</f>
        <v>2852988</v>
      </c>
      <c r="H314" s="203">
        <f>H315</f>
        <v>2852988</v>
      </c>
      <c r="I314" s="34"/>
      <c r="J314" s="34"/>
    </row>
    <row r="315" spans="1:10" ht="37.5">
      <c r="A315" s="125" t="s">
        <v>333</v>
      </c>
      <c r="B315" s="122" t="s">
        <v>498</v>
      </c>
      <c r="C315" s="122" t="s">
        <v>241</v>
      </c>
      <c r="D315" s="122" t="s">
        <v>548</v>
      </c>
      <c r="E315" s="122" t="s">
        <v>334</v>
      </c>
      <c r="F315" s="119">
        <f>'Прил 6'!G438</f>
        <v>2254278</v>
      </c>
      <c r="G315" s="119">
        <f>'Прил 6'!H438</f>
        <v>2852988</v>
      </c>
      <c r="H315" s="203">
        <f>'Прил 6'!I438</f>
        <v>2852988</v>
      </c>
      <c r="I315" s="34"/>
      <c r="J315" s="34"/>
    </row>
    <row r="316" spans="1:10" ht="85.5" customHeight="1">
      <c r="A316" s="125" t="s">
        <v>549</v>
      </c>
      <c r="B316" s="122" t="s">
        <v>498</v>
      </c>
      <c r="C316" s="122" t="s">
        <v>241</v>
      </c>
      <c r="D316" s="122" t="s">
        <v>550</v>
      </c>
      <c r="E316" s="122"/>
      <c r="F316" s="119">
        <f>F317</f>
        <v>3916040</v>
      </c>
      <c r="G316" s="119">
        <f>G317</f>
        <v>5003246</v>
      </c>
      <c r="H316" s="203">
        <f>H317</f>
        <v>5003246</v>
      </c>
      <c r="I316" s="34"/>
      <c r="J316" s="34"/>
    </row>
    <row r="317" spans="1:10" ht="37.5">
      <c r="A317" s="125" t="s">
        <v>333</v>
      </c>
      <c r="B317" s="122" t="s">
        <v>498</v>
      </c>
      <c r="C317" s="122" t="s">
        <v>241</v>
      </c>
      <c r="D317" s="122" t="s">
        <v>550</v>
      </c>
      <c r="E317" s="122" t="s">
        <v>334</v>
      </c>
      <c r="F317" s="119">
        <f>'Прил 6'!G440</f>
        <v>3916040</v>
      </c>
      <c r="G317" s="119">
        <f>'Прил 6'!H440</f>
        <v>5003246</v>
      </c>
      <c r="H317" s="203">
        <f>'Прил 6'!I440</f>
        <v>5003246</v>
      </c>
      <c r="I317" s="34"/>
      <c r="J317" s="34"/>
    </row>
    <row r="318" spans="1:10" ht="93.75">
      <c r="A318" s="125" t="s">
        <v>828</v>
      </c>
      <c r="B318" s="122" t="s">
        <v>498</v>
      </c>
      <c r="C318" s="122" t="s">
        <v>241</v>
      </c>
      <c r="D318" s="122" t="s">
        <v>827</v>
      </c>
      <c r="E318" s="122"/>
      <c r="F318" s="119">
        <f>F319</f>
        <v>1998382.56</v>
      </c>
      <c r="G318" s="119">
        <f>G319</f>
        <v>0</v>
      </c>
      <c r="H318" s="119">
        <f>H319</f>
        <v>0</v>
      </c>
      <c r="I318" s="34"/>
      <c r="J318" s="34"/>
    </row>
    <row r="319" spans="1:10" ht="37.5">
      <c r="A319" s="125" t="s">
        <v>333</v>
      </c>
      <c r="B319" s="122" t="s">
        <v>498</v>
      </c>
      <c r="C319" s="122" t="s">
        <v>241</v>
      </c>
      <c r="D319" s="122" t="s">
        <v>827</v>
      </c>
      <c r="E319" s="122" t="s">
        <v>334</v>
      </c>
      <c r="F319" s="119">
        <f>'Прил 6'!G442</f>
        <v>1998382.56</v>
      </c>
      <c r="G319" s="119">
        <f>'Прил 6'!H442</f>
        <v>0</v>
      </c>
      <c r="H319" s="119">
        <f>'Прил 6'!I442</f>
        <v>0</v>
      </c>
      <c r="I319" s="34"/>
      <c r="J319" s="34"/>
    </row>
    <row r="320" spans="1:10" ht="18.75">
      <c r="A320" s="125" t="s">
        <v>521</v>
      </c>
      <c r="B320" s="122" t="s">
        <v>498</v>
      </c>
      <c r="C320" s="122" t="s">
        <v>241</v>
      </c>
      <c r="D320" s="122" t="s">
        <v>551</v>
      </c>
      <c r="E320" s="122"/>
      <c r="F320" s="119">
        <f>F321</f>
        <v>3526097</v>
      </c>
      <c r="G320" s="119">
        <f>G321</f>
        <v>0</v>
      </c>
      <c r="H320" s="203">
        <f>H321</f>
        <v>0</v>
      </c>
      <c r="I320" s="34"/>
      <c r="J320" s="34"/>
    </row>
    <row r="321" spans="1:10" ht="37.5">
      <c r="A321" s="125" t="s">
        <v>333</v>
      </c>
      <c r="B321" s="122" t="s">
        <v>498</v>
      </c>
      <c r="C321" s="122" t="s">
        <v>241</v>
      </c>
      <c r="D321" s="122" t="s">
        <v>551</v>
      </c>
      <c r="E321" s="122" t="s">
        <v>334</v>
      </c>
      <c r="F321" s="119">
        <f>'Прил 6'!G444</f>
        <v>3526097</v>
      </c>
      <c r="G321" s="119">
        <f>'Прил 6'!H444</f>
        <v>0</v>
      </c>
      <c r="H321" s="203">
        <f>'Прил 6'!I444</f>
        <v>0</v>
      </c>
      <c r="I321" s="34"/>
      <c r="J321" s="34"/>
    </row>
    <row r="322" spans="1:10" ht="56.25">
      <c r="A322" s="125" t="s">
        <v>952</v>
      </c>
      <c r="B322" s="122" t="s">
        <v>498</v>
      </c>
      <c r="C322" s="122" t="s">
        <v>241</v>
      </c>
      <c r="D322" s="122" t="s">
        <v>953</v>
      </c>
      <c r="E322" s="122"/>
      <c r="F322" s="119">
        <f>F323</f>
        <v>5814074</v>
      </c>
      <c r="G322" s="119"/>
      <c r="H322" s="203"/>
      <c r="I322" s="34"/>
      <c r="J322" s="34"/>
    </row>
    <row r="323" spans="1:10" ht="56.25">
      <c r="A323" s="125" t="s">
        <v>954</v>
      </c>
      <c r="B323" s="122" t="s">
        <v>498</v>
      </c>
      <c r="C323" s="122" t="s">
        <v>241</v>
      </c>
      <c r="D323" s="122" t="s">
        <v>955</v>
      </c>
      <c r="E323" s="122"/>
      <c r="F323" s="119">
        <f>F324</f>
        <v>5814074</v>
      </c>
      <c r="G323" s="119"/>
      <c r="H323" s="203"/>
      <c r="I323" s="34"/>
      <c r="J323" s="34"/>
    </row>
    <row r="324" spans="1:10" ht="37.5">
      <c r="A324" s="125" t="s">
        <v>333</v>
      </c>
      <c r="B324" s="122" t="s">
        <v>498</v>
      </c>
      <c r="C324" s="122" t="s">
        <v>241</v>
      </c>
      <c r="D324" s="122" t="s">
        <v>955</v>
      </c>
      <c r="E324" s="122" t="s">
        <v>334</v>
      </c>
      <c r="F324" s="119">
        <f>'Прил 6'!G447</f>
        <v>5814074</v>
      </c>
      <c r="G324" s="119"/>
      <c r="H324" s="203"/>
      <c r="I324" s="34"/>
      <c r="J324" s="34"/>
    </row>
    <row r="325" spans="1:10" ht="37.5">
      <c r="A325" s="125" t="s">
        <v>961</v>
      </c>
      <c r="B325" s="122" t="s">
        <v>498</v>
      </c>
      <c r="C325" s="122" t="s">
        <v>241</v>
      </c>
      <c r="D325" s="122" t="s">
        <v>962</v>
      </c>
      <c r="E325" s="122"/>
      <c r="F325" s="119">
        <f t="shared" ref="F325:H326" si="41">F326</f>
        <v>8853600</v>
      </c>
      <c r="G325" s="119">
        <f t="shared" si="41"/>
        <v>26560800</v>
      </c>
      <c r="H325" s="119">
        <f t="shared" si="41"/>
        <v>26560800</v>
      </c>
      <c r="I325" s="34"/>
      <c r="J325" s="34"/>
    </row>
    <row r="326" spans="1:10" ht="56.25">
      <c r="A326" s="125" t="s">
        <v>963</v>
      </c>
      <c r="B326" s="122" t="s">
        <v>498</v>
      </c>
      <c r="C326" s="122" t="s">
        <v>241</v>
      </c>
      <c r="D326" s="122" t="s">
        <v>964</v>
      </c>
      <c r="E326" s="122"/>
      <c r="F326" s="119">
        <f t="shared" si="41"/>
        <v>8853600</v>
      </c>
      <c r="G326" s="119">
        <f t="shared" si="41"/>
        <v>26560800</v>
      </c>
      <c r="H326" s="119">
        <f t="shared" si="41"/>
        <v>26560800</v>
      </c>
      <c r="I326" s="34"/>
      <c r="J326" s="34"/>
    </row>
    <row r="327" spans="1:10" ht="37.5">
      <c r="A327" s="125" t="s">
        <v>333</v>
      </c>
      <c r="B327" s="122" t="s">
        <v>498</v>
      </c>
      <c r="C327" s="122" t="s">
        <v>241</v>
      </c>
      <c r="D327" s="122" t="s">
        <v>964</v>
      </c>
      <c r="E327" s="122" t="s">
        <v>334</v>
      </c>
      <c r="F327" s="119">
        <f>'Прил 6'!G450</f>
        <v>8853600</v>
      </c>
      <c r="G327" s="119">
        <f>'Прил 6'!H450</f>
        <v>26560800</v>
      </c>
      <c r="H327" s="119">
        <f>'Прил 6'!I450</f>
        <v>26560800</v>
      </c>
      <c r="I327" s="34"/>
      <c r="J327" s="34"/>
    </row>
    <row r="328" spans="1:10" ht="18.75">
      <c r="A328" s="125" t="s">
        <v>552</v>
      </c>
      <c r="B328" s="122" t="s">
        <v>498</v>
      </c>
      <c r="C328" s="122" t="s">
        <v>241</v>
      </c>
      <c r="D328" s="122" t="s">
        <v>553</v>
      </c>
      <c r="E328" s="122"/>
      <c r="F328" s="119">
        <f t="shared" ref="F328:H329" si="42">F329</f>
        <v>3419564</v>
      </c>
      <c r="G328" s="119">
        <f t="shared" si="42"/>
        <v>0</v>
      </c>
      <c r="H328" s="203">
        <f t="shared" si="42"/>
        <v>10337255</v>
      </c>
      <c r="I328" s="34"/>
      <c r="J328" s="34"/>
    </row>
    <row r="329" spans="1:10" ht="75">
      <c r="A329" s="125" t="s">
        <v>877</v>
      </c>
      <c r="B329" s="122" t="s">
        <v>498</v>
      </c>
      <c r="C329" s="122" t="s">
        <v>241</v>
      </c>
      <c r="D329" s="122" t="s">
        <v>554</v>
      </c>
      <c r="E329" s="122"/>
      <c r="F329" s="119">
        <f t="shared" si="42"/>
        <v>3419564</v>
      </c>
      <c r="G329" s="119">
        <f t="shared" si="42"/>
        <v>0</v>
      </c>
      <c r="H329" s="203">
        <f t="shared" si="42"/>
        <v>10337255</v>
      </c>
      <c r="I329" s="34"/>
      <c r="J329" s="34"/>
    </row>
    <row r="330" spans="1:10" ht="37.5">
      <c r="A330" s="125" t="s">
        <v>333</v>
      </c>
      <c r="B330" s="122" t="s">
        <v>498</v>
      </c>
      <c r="C330" s="122" t="s">
        <v>241</v>
      </c>
      <c r="D330" s="122" t="s">
        <v>554</v>
      </c>
      <c r="E330" s="122" t="s">
        <v>334</v>
      </c>
      <c r="F330" s="119">
        <f>'Прил 6'!G453</f>
        <v>3419564</v>
      </c>
      <c r="G330" s="119">
        <f>'Прил 6'!H453</f>
        <v>0</v>
      </c>
      <c r="H330" s="203">
        <f>'Прил 6'!I453</f>
        <v>10337255</v>
      </c>
      <c r="I330" s="34"/>
      <c r="J330" s="34"/>
    </row>
    <row r="331" spans="1:10" ht="18.75">
      <c r="A331" s="125" t="s">
        <v>555</v>
      </c>
      <c r="B331" s="122" t="s">
        <v>498</v>
      </c>
      <c r="C331" s="122" t="s">
        <v>241</v>
      </c>
      <c r="D331" s="122" t="s">
        <v>556</v>
      </c>
      <c r="E331" s="122"/>
      <c r="F331" s="119">
        <f t="shared" ref="F331:H332" si="43">F332</f>
        <v>7500000</v>
      </c>
      <c r="G331" s="119">
        <f t="shared" si="43"/>
        <v>0</v>
      </c>
      <c r="H331" s="203">
        <f t="shared" si="43"/>
        <v>0</v>
      </c>
      <c r="I331" s="34"/>
      <c r="J331" s="34"/>
    </row>
    <row r="332" spans="1:10" ht="56.25">
      <c r="A332" s="125" t="s">
        <v>878</v>
      </c>
      <c r="B332" s="122" t="s">
        <v>498</v>
      </c>
      <c r="C332" s="122" t="s">
        <v>241</v>
      </c>
      <c r="D332" s="122" t="s">
        <v>557</v>
      </c>
      <c r="E332" s="122"/>
      <c r="F332" s="119">
        <f t="shared" si="43"/>
        <v>7500000</v>
      </c>
      <c r="G332" s="119">
        <f t="shared" si="43"/>
        <v>0</v>
      </c>
      <c r="H332" s="203">
        <f t="shared" si="43"/>
        <v>0</v>
      </c>
      <c r="I332" s="34"/>
      <c r="J332" s="34"/>
    </row>
    <row r="333" spans="1:10" ht="37.5">
      <c r="A333" s="125" t="s">
        <v>333</v>
      </c>
      <c r="B333" s="122" t="s">
        <v>498</v>
      </c>
      <c r="C333" s="122" t="s">
        <v>241</v>
      </c>
      <c r="D333" s="122" t="s">
        <v>557</v>
      </c>
      <c r="E333" s="122" t="s">
        <v>334</v>
      </c>
      <c r="F333" s="119">
        <f>'Прил 6'!G456</f>
        <v>7500000</v>
      </c>
      <c r="G333" s="119">
        <f>'Прил 6'!H456</f>
        <v>0</v>
      </c>
      <c r="H333" s="203">
        <f>'Прил 6'!I456</f>
        <v>0</v>
      </c>
      <c r="I333" s="34"/>
      <c r="J333" s="34"/>
    </row>
    <row r="334" spans="1:10" ht="18.75">
      <c r="A334" s="125" t="s">
        <v>559</v>
      </c>
      <c r="B334" s="122" t="s">
        <v>498</v>
      </c>
      <c r="C334" s="122" t="s">
        <v>241</v>
      </c>
      <c r="D334" s="122" t="s">
        <v>560</v>
      </c>
      <c r="E334" s="122"/>
      <c r="F334" s="119">
        <f t="shared" ref="F334:H335" si="44">F335</f>
        <v>4610556</v>
      </c>
      <c r="G334" s="119">
        <f t="shared" si="44"/>
        <v>0</v>
      </c>
      <c r="H334" s="203">
        <f t="shared" si="44"/>
        <v>18131854</v>
      </c>
      <c r="I334" s="34"/>
      <c r="J334" s="34"/>
    </row>
    <row r="335" spans="1:10" ht="40.5" customHeight="1">
      <c r="A335" s="125" t="s">
        <v>879</v>
      </c>
      <c r="B335" s="122" t="s">
        <v>498</v>
      </c>
      <c r="C335" s="122" t="s">
        <v>241</v>
      </c>
      <c r="D335" s="122" t="s">
        <v>561</v>
      </c>
      <c r="E335" s="122"/>
      <c r="F335" s="119">
        <f t="shared" si="44"/>
        <v>4610556</v>
      </c>
      <c r="G335" s="119">
        <f t="shared" si="44"/>
        <v>0</v>
      </c>
      <c r="H335" s="203">
        <f t="shared" si="44"/>
        <v>18131854</v>
      </c>
      <c r="I335" s="34"/>
      <c r="J335" s="34"/>
    </row>
    <row r="336" spans="1:10" ht="37.5">
      <c r="A336" s="125" t="s">
        <v>333</v>
      </c>
      <c r="B336" s="122" t="s">
        <v>498</v>
      </c>
      <c r="C336" s="122" t="s">
        <v>241</v>
      </c>
      <c r="D336" s="122" t="s">
        <v>561</v>
      </c>
      <c r="E336" s="122" t="s">
        <v>334</v>
      </c>
      <c r="F336" s="119">
        <f>'Прил 6'!G459</f>
        <v>4610556</v>
      </c>
      <c r="G336" s="119">
        <f>'Прил 6'!H459</f>
        <v>0</v>
      </c>
      <c r="H336" s="203">
        <f>'Прил 6'!I459</f>
        <v>18131854</v>
      </c>
      <c r="I336" s="34"/>
      <c r="J336" s="34"/>
    </row>
    <row r="337" spans="1:10" ht="59.25" customHeight="1">
      <c r="A337" s="125" t="s">
        <v>562</v>
      </c>
      <c r="B337" s="122" t="s">
        <v>498</v>
      </c>
      <c r="C337" s="122" t="s">
        <v>241</v>
      </c>
      <c r="D337" s="122" t="s">
        <v>563</v>
      </c>
      <c r="E337" s="122"/>
      <c r="F337" s="119">
        <f>F338</f>
        <v>3500000</v>
      </c>
      <c r="G337" s="119">
        <f t="shared" ref="G337:H339" si="45">G338</f>
        <v>0</v>
      </c>
      <c r="H337" s="203">
        <f t="shared" si="45"/>
        <v>0</v>
      </c>
      <c r="I337" s="34"/>
      <c r="J337" s="34"/>
    </row>
    <row r="338" spans="1:10" ht="62.85" customHeight="1">
      <c r="A338" s="207" t="s">
        <v>564</v>
      </c>
      <c r="B338" s="122" t="s">
        <v>498</v>
      </c>
      <c r="C338" s="122" t="s">
        <v>241</v>
      </c>
      <c r="D338" s="122" t="s">
        <v>565</v>
      </c>
      <c r="E338" s="122"/>
      <c r="F338" s="119">
        <f>F339</f>
        <v>3500000</v>
      </c>
      <c r="G338" s="119">
        <f t="shared" si="45"/>
        <v>0</v>
      </c>
      <c r="H338" s="203">
        <f t="shared" si="45"/>
        <v>0</v>
      </c>
      <c r="I338" s="34"/>
      <c r="J338" s="34"/>
    </row>
    <row r="339" spans="1:10" ht="37.5">
      <c r="A339" s="125" t="s">
        <v>372</v>
      </c>
      <c r="B339" s="122" t="s">
        <v>498</v>
      </c>
      <c r="C339" s="122" t="s">
        <v>241</v>
      </c>
      <c r="D339" s="122" t="s">
        <v>566</v>
      </c>
      <c r="E339" s="122"/>
      <c r="F339" s="119">
        <f>F340</f>
        <v>3500000</v>
      </c>
      <c r="G339" s="119">
        <f t="shared" si="45"/>
        <v>0</v>
      </c>
      <c r="H339" s="203">
        <f t="shared" si="45"/>
        <v>0</v>
      </c>
      <c r="I339" s="34"/>
      <c r="J339" s="34"/>
    </row>
    <row r="340" spans="1:10" ht="39" customHeight="1">
      <c r="A340" s="125" t="s">
        <v>427</v>
      </c>
      <c r="B340" s="122" t="s">
        <v>498</v>
      </c>
      <c r="C340" s="122" t="s">
        <v>241</v>
      </c>
      <c r="D340" s="122" t="s">
        <v>566</v>
      </c>
      <c r="E340" s="122" t="s">
        <v>428</v>
      </c>
      <c r="F340" s="119">
        <f>'Прил 6'!G212</f>
        <v>3500000</v>
      </c>
      <c r="G340" s="119">
        <f>'Прил 6'!H212</f>
        <v>0</v>
      </c>
      <c r="H340" s="203">
        <f>'Прил 6'!I212</f>
        <v>0</v>
      </c>
      <c r="I340" s="34"/>
      <c r="J340" s="34"/>
    </row>
    <row r="341" spans="1:10" ht="39" customHeight="1">
      <c r="A341" s="125" t="s">
        <v>523</v>
      </c>
      <c r="B341" s="122" t="s">
        <v>498</v>
      </c>
      <c r="C341" s="122" t="s">
        <v>241</v>
      </c>
      <c r="D341" s="122" t="s">
        <v>524</v>
      </c>
      <c r="E341" s="122"/>
      <c r="F341" s="119">
        <f>F342</f>
        <v>39975</v>
      </c>
      <c r="G341" s="119">
        <f t="shared" ref="G341:H343" si="46">G342</f>
        <v>40000</v>
      </c>
      <c r="H341" s="203">
        <f t="shared" si="46"/>
        <v>915000</v>
      </c>
      <c r="I341" s="34"/>
      <c r="J341" s="34"/>
    </row>
    <row r="342" spans="1:10" ht="39" customHeight="1">
      <c r="A342" s="125" t="s">
        <v>525</v>
      </c>
      <c r="B342" s="122" t="s">
        <v>498</v>
      </c>
      <c r="C342" s="122" t="s">
        <v>241</v>
      </c>
      <c r="D342" s="122" t="s">
        <v>526</v>
      </c>
      <c r="E342" s="122"/>
      <c r="F342" s="119">
        <f>F343</f>
        <v>39975</v>
      </c>
      <c r="G342" s="119">
        <f t="shared" si="46"/>
        <v>40000</v>
      </c>
      <c r="H342" s="203">
        <f t="shared" si="46"/>
        <v>915000</v>
      </c>
      <c r="I342" s="34"/>
      <c r="J342" s="34"/>
    </row>
    <row r="343" spans="1:10" ht="39" customHeight="1">
      <c r="A343" s="125" t="s">
        <v>527</v>
      </c>
      <c r="B343" s="122" t="s">
        <v>498</v>
      </c>
      <c r="C343" s="122" t="s">
        <v>241</v>
      </c>
      <c r="D343" s="122" t="s">
        <v>528</v>
      </c>
      <c r="E343" s="122"/>
      <c r="F343" s="119">
        <f>F344</f>
        <v>39975</v>
      </c>
      <c r="G343" s="119">
        <f t="shared" si="46"/>
        <v>40000</v>
      </c>
      <c r="H343" s="203">
        <f t="shared" si="46"/>
        <v>915000</v>
      </c>
      <c r="I343" s="34"/>
      <c r="J343" s="34"/>
    </row>
    <row r="344" spans="1:10" ht="26.65" customHeight="1">
      <c r="A344" s="125" t="s">
        <v>529</v>
      </c>
      <c r="B344" s="122" t="s">
        <v>498</v>
      </c>
      <c r="C344" s="122" t="s">
        <v>241</v>
      </c>
      <c r="D344" s="122" t="s">
        <v>530</v>
      </c>
      <c r="E344" s="122"/>
      <c r="F344" s="119">
        <f>F345+F346</f>
        <v>39975</v>
      </c>
      <c r="G344" s="119">
        <f>G345+G346</f>
        <v>40000</v>
      </c>
      <c r="H344" s="203">
        <f>H345+H346</f>
        <v>915000</v>
      </c>
      <c r="I344" s="34"/>
      <c r="J344" s="34"/>
    </row>
    <row r="345" spans="1:10" ht="48.75" customHeight="1">
      <c r="A345" s="125" t="s">
        <v>427</v>
      </c>
      <c r="B345" s="122" t="s">
        <v>498</v>
      </c>
      <c r="C345" s="122" t="s">
        <v>241</v>
      </c>
      <c r="D345" s="122" t="s">
        <v>530</v>
      </c>
      <c r="E345" s="122" t="s">
        <v>428</v>
      </c>
      <c r="F345" s="119">
        <f>'Прил 6'!G217</f>
        <v>0</v>
      </c>
      <c r="G345" s="119">
        <f>'Прил 6'!H217</f>
        <v>0</v>
      </c>
      <c r="H345" s="203">
        <f>'Прил 6'!I217</f>
        <v>875000</v>
      </c>
      <c r="I345" s="34"/>
      <c r="J345" s="34"/>
    </row>
    <row r="346" spans="1:10" ht="44.85" customHeight="1">
      <c r="A346" s="125" t="s">
        <v>333</v>
      </c>
      <c r="B346" s="122" t="s">
        <v>498</v>
      </c>
      <c r="C346" s="122" t="s">
        <v>241</v>
      </c>
      <c r="D346" s="122" t="s">
        <v>530</v>
      </c>
      <c r="E346" s="122" t="s">
        <v>334</v>
      </c>
      <c r="F346" s="119">
        <f>'Прил 6'!G464</f>
        <v>39975</v>
      </c>
      <c r="G346" s="119">
        <f>'Прил 6'!H464</f>
        <v>40000</v>
      </c>
      <c r="H346" s="203">
        <f>'Прил 6'!I464</f>
        <v>40000</v>
      </c>
      <c r="I346" s="34"/>
      <c r="J346" s="34"/>
    </row>
    <row r="347" spans="1:10" ht="69" customHeight="1">
      <c r="A347" s="125" t="s">
        <v>419</v>
      </c>
      <c r="B347" s="122" t="s">
        <v>498</v>
      </c>
      <c r="C347" s="122" t="s">
        <v>241</v>
      </c>
      <c r="D347" s="122" t="s">
        <v>420</v>
      </c>
      <c r="E347" s="122"/>
      <c r="F347" s="119">
        <f>F348</f>
        <v>100000</v>
      </c>
      <c r="G347" s="119">
        <f t="shared" ref="G347:H350" si="47">G348</f>
        <v>100000</v>
      </c>
      <c r="H347" s="203">
        <f t="shared" si="47"/>
        <v>100000</v>
      </c>
      <c r="I347" s="34"/>
      <c r="J347" s="34"/>
    </row>
    <row r="348" spans="1:10" ht="40.5" customHeight="1">
      <c r="A348" s="125" t="s">
        <v>567</v>
      </c>
      <c r="B348" s="122" t="s">
        <v>498</v>
      </c>
      <c r="C348" s="122" t="s">
        <v>241</v>
      </c>
      <c r="D348" s="122" t="s">
        <v>568</v>
      </c>
      <c r="E348" s="122"/>
      <c r="F348" s="119">
        <f>F349</f>
        <v>100000</v>
      </c>
      <c r="G348" s="119">
        <f t="shared" si="47"/>
        <v>100000</v>
      </c>
      <c r="H348" s="203">
        <f t="shared" si="47"/>
        <v>100000</v>
      </c>
      <c r="I348" s="34"/>
      <c r="J348" s="34"/>
    </row>
    <row r="349" spans="1:10" ht="43.7" customHeight="1">
      <c r="A349" s="125" t="s">
        <v>569</v>
      </c>
      <c r="B349" s="122" t="s">
        <v>498</v>
      </c>
      <c r="C349" s="122" t="s">
        <v>241</v>
      </c>
      <c r="D349" s="122" t="s">
        <v>570</v>
      </c>
      <c r="E349" s="122"/>
      <c r="F349" s="119">
        <f>F350</f>
        <v>100000</v>
      </c>
      <c r="G349" s="119">
        <f t="shared" si="47"/>
        <v>100000</v>
      </c>
      <c r="H349" s="203">
        <f t="shared" si="47"/>
        <v>100000</v>
      </c>
      <c r="I349" s="34"/>
      <c r="J349" s="34"/>
    </row>
    <row r="350" spans="1:10" ht="39.4" customHeight="1">
      <c r="A350" s="125" t="s">
        <v>571</v>
      </c>
      <c r="B350" s="122" t="s">
        <v>498</v>
      </c>
      <c r="C350" s="122" t="s">
        <v>241</v>
      </c>
      <c r="D350" s="122" t="s">
        <v>572</v>
      </c>
      <c r="E350" s="122"/>
      <c r="F350" s="119">
        <f>F351</f>
        <v>100000</v>
      </c>
      <c r="G350" s="119">
        <f t="shared" si="47"/>
        <v>100000</v>
      </c>
      <c r="H350" s="203">
        <f t="shared" si="47"/>
        <v>100000</v>
      </c>
      <c r="I350" s="34"/>
      <c r="J350" s="34"/>
    </row>
    <row r="351" spans="1:10" ht="48.75" customHeight="1">
      <c r="A351" s="125" t="s">
        <v>333</v>
      </c>
      <c r="B351" s="122" t="s">
        <v>498</v>
      </c>
      <c r="C351" s="122" t="s">
        <v>241</v>
      </c>
      <c r="D351" s="122" t="s">
        <v>572</v>
      </c>
      <c r="E351" s="122" t="s">
        <v>334</v>
      </c>
      <c r="F351" s="119">
        <f>'Прил 6'!G469</f>
        <v>100000</v>
      </c>
      <c r="G351" s="119">
        <f>'Прил 6'!H469</f>
        <v>100000</v>
      </c>
      <c r="H351" s="203">
        <f>'Прил 6'!I469</f>
        <v>100000</v>
      </c>
      <c r="I351" s="34"/>
      <c r="J351" s="34"/>
    </row>
    <row r="352" spans="1:10" ht="48.75" customHeight="1">
      <c r="A352" s="125" t="s">
        <v>285</v>
      </c>
      <c r="B352" s="122" t="s">
        <v>498</v>
      </c>
      <c r="C352" s="122" t="s">
        <v>241</v>
      </c>
      <c r="D352" s="122" t="s">
        <v>286</v>
      </c>
      <c r="E352" s="122"/>
      <c r="F352" s="119">
        <f>F353</f>
        <v>213560</v>
      </c>
      <c r="G352" s="119">
        <f>G353</f>
        <v>145840</v>
      </c>
      <c r="H352" s="203">
        <f>H353</f>
        <v>146131</v>
      </c>
      <c r="I352" s="34"/>
      <c r="J352" s="34"/>
    </row>
    <row r="353" spans="1:10" ht="42.75" customHeight="1">
      <c r="A353" s="212" t="s">
        <v>573</v>
      </c>
      <c r="B353" s="122" t="s">
        <v>498</v>
      </c>
      <c r="C353" s="122" t="s">
        <v>241</v>
      </c>
      <c r="D353" s="122" t="s">
        <v>574</v>
      </c>
      <c r="E353" s="122"/>
      <c r="F353" s="119">
        <f>F354+F357+F360+F363</f>
        <v>213560</v>
      </c>
      <c r="G353" s="119">
        <f>G354+G357+G360+G363</f>
        <v>145840</v>
      </c>
      <c r="H353" s="119">
        <f>H354+H357+H360+H363</f>
        <v>146131</v>
      </c>
      <c r="I353" s="34"/>
      <c r="J353" s="34"/>
    </row>
    <row r="354" spans="1:10" ht="42.75" customHeight="1">
      <c r="A354" s="125" t="s">
        <v>575</v>
      </c>
      <c r="B354" s="122" t="s">
        <v>498</v>
      </c>
      <c r="C354" s="122" t="s">
        <v>241</v>
      </c>
      <c r="D354" s="122" t="s">
        <v>576</v>
      </c>
      <c r="E354" s="122"/>
      <c r="F354" s="119">
        <f t="shared" ref="F354:H355" si="48">F355</f>
        <v>0</v>
      </c>
      <c r="G354" s="119">
        <f t="shared" si="48"/>
        <v>7280</v>
      </c>
      <c r="H354" s="203">
        <f t="shared" si="48"/>
        <v>7571</v>
      </c>
      <c r="I354" s="34"/>
      <c r="J354" s="34"/>
    </row>
    <row r="355" spans="1:10" ht="42.75" customHeight="1">
      <c r="A355" s="125" t="s">
        <v>577</v>
      </c>
      <c r="B355" s="122" t="s">
        <v>498</v>
      </c>
      <c r="C355" s="122" t="s">
        <v>241</v>
      </c>
      <c r="D355" s="122" t="s">
        <v>578</v>
      </c>
      <c r="E355" s="122"/>
      <c r="F355" s="119">
        <f t="shared" si="48"/>
        <v>0</v>
      </c>
      <c r="G355" s="119">
        <f t="shared" si="48"/>
        <v>7280</v>
      </c>
      <c r="H355" s="203">
        <f t="shared" si="48"/>
        <v>7571</v>
      </c>
      <c r="I355" s="34"/>
      <c r="J355" s="34"/>
    </row>
    <row r="356" spans="1:10" ht="42.75" customHeight="1">
      <c r="A356" s="125" t="s">
        <v>333</v>
      </c>
      <c r="B356" s="122" t="s">
        <v>498</v>
      </c>
      <c r="C356" s="122" t="s">
        <v>241</v>
      </c>
      <c r="D356" s="122" t="s">
        <v>578</v>
      </c>
      <c r="E356" s="122" t="s">
        <v>334</v>
      </c>
      <c r="F356" s="119">
        <f>'Прил 6'!G474</f>
        <v>0</v>
      </c>
      <c r="G356" s="119">
        <f>'Прил 6'!H474</f>
        <v>7280</v>
      </c>
      <c r="H356" s="203">
        <f>'Прил 6'!I474</f>
        <v>7571</v>
      </c>
      <c r="I356" s="34"/>
      <c r="J356" s="34"/>
    </row>
    <row r="357" spans="1:10" ht="37.35" customHeight="1">
      <c r="A357" s="125" t="s">
        <v>579</v>
      </c>
      <c r="B357" s="122" t="s">
        <v>498</v>
      </c>
      <c r="C357" s="122" t="s">
        <v>241</v>
      </c>
      <c r="D357" s="122" t="s">
        <v>580</v>
      </c>
      <c r="E357" s="122"/>
      <c r="F357" s="119">
        <f t="shared" ref="F357:H358" si="49">F358</f>
        <v>20000</v>
      </c>
      <c r="G357" s="119">
        <f t="shared" si="49"/>
        <v>20000</v>
      </c>
      <c r="H357" s="203">
        <f t="shared" si="49"/>
        <v>20000</v>
      </c>
      <c r="I357" s="34"/>
      <c r="J357" s="34"/>
    </row>
    <row r="358" spans="1:10" ht="44.85" customHeight="1">
      <c r="A358" s="125" t="s">
        <v>577</v>
      </c>
      <c r="B358" s="122" t="s">
        <v>498</v>
      </c>
      <c r="C358" s="122" t="s">
        <v>241</v>
      </c>
      <c r="D358" s="122" t="s">
        <v>581</v>
      </c>
      <c r="E358" s="122"/>
      <c r="F358" s="119">
        <f t="shared" si="49"/>
        <v>20000</v>
      </c>
      <c r="G358" s="119">
        <f t="shared" si="49"/>
        <v>20000</v>
      </c>
      <c r="H358" s="203">
        <f t="shared" si="49"/>
        <v>20000</v>
      </c>
      <c r="I358" s="34"/>
      <c r="J358" s="34"/>
    </row>
    <row r="359" spans="1:10" ht="43.7" customHeight="1">
      <c r="A359" s="125" t="s">
        <v>333</v>
      </c>
      <c r="B359" s="122" t="s">
        <v>498</v>
      </c>
      <c r="C359" s="122" t="s">
        <v>241</v>
      </c>
      <c r="D359" s="122" t="s">
        <v>581</v>
      </c>
      <c r="E359" s="122" t="s">
        <v>334</v>
      </c>
      <c r="F359" s="127">
        <f>'Прил 6'!G477</f>
        <v>20000</v>
      </c>
      <c r="G359" s="127">
        <f>'Прил 6'!H477</f>
        <v>20000</v>
      </c>
      <c r="H359" s="213">
        <f>'Прил 6'!I477</f>
        <v>20000</v>
      </c>
      <c r="I359" s="34"/>
      <c r="J359" s="34"/>
    </row>
    <row r="360" spans="1:10" ht="56.25">
      <c r="A360" s="125" t="s">
        <v>582</v>
      </c>
      <c r="B360" s="122" t="s">
        <v>498</v>
      </c>
      <c r="C360" s="122" t="s">
        <v>241</v>
      </c>
      <c r="D360" s="122" t="s">
        <v>859</v>
      </c>
      <c r="E360" s="122"/>
      <c r="F360" s="127">
        <f t="shared" ref="F360:H361" si="50">F361</f>
        <v>118560</v>
      </c>
      <c r="G360" s="127">
        <f t="shared" si="50"/>
        <v>118560</v>
      </c>
      <c r="H360" s="127">
        <f t="shared" si="50"/>
        <v>118560</v>
      </c>
      <c r="I360" s="34"/>
      <c r="J360" s="34"/>
    </row>
    <row r="361" spans="1:10" ht="37.5">
      <c r="A361" s="125" t="s">
        <v>858</v>
      </c>
      <c r="B361" s="122" t="s">
        <v>498</v>
      </c>
      <c r="C361" s="122" t="s">
        <v>241</v>
      </c>
      <c r="D361" s="122" t="s">
        <v>860</v>
      </c>
      <c r="E361" s="122"/>
      <c r="F361" s="127">
        <f t="shared" si="50"/>
        <v>118560</v>
      </c>
      <c r="G361" s="127">
        <f t="shared" si="50"/>
        <v>118560</v>
      </c>
      <c r="H361" s="127">
        <f t="shared" si="50"/>
        <v>118560</v>
      </c>
      <c r="I361" s="34"/>
      <c r="J361" s="34"/>
    </row>
    <row r="362" spans="1:10" ht="37.5">
      <c r="A362" s="125" t="s">
        <v>333</v>
      </c>
      <c r="B362" s="122" t="s">
        <v>498</v>
      </c>
      <c r="C362" s="122" t="s">
        <v>241</v>
      </c>
      <c r="D362" s="122" t="s">
        <v>860</v>
      </c>
      <c r="E362" s="122" t="s">
        <v>334</v>
      </c>
      <c r="F362" s="127">
        <f>'Прил 6'!G480</f>
        <v>118560</v>
      </c>
      <c r="G362" s="127">
        <f>'Прил 6'!H480</f>
        <v>118560</v>
      </c>
      <c r="H362" s="127">
        <f>'Прил 6'!I480</f>
        <v>118560</v>
      </c>
      <c r="I362" s="34"/>
      <c r="J362" s="34"/>
    </row>
    <row r="363" spans="1:10" ht="75">
      <c r="A363" s="125" t="s">
        <v>406</v>
      </c>
      <c r="B363" s="122" t="s">
        <v>498</v>
      </c>
      <c r="C363" s="122" t="s">
        <v>241</v>
      </c>
      <c r="D363" s="122" t="s">
        <v>861</v>
      </c>
      <c r="E363" s="122"/>
      <c r="F363" s="127">
        <f t="shared" ref="F363:H364" si="51">F364</f>
        <v>75000</v>
      </c>
      <c r="G363" s="127">
        <f t="shared" si="51"/>
        <v>0</v>
      </c>
      <c r="H363" s="127">
        <f t="shared" si="51"/>
        <v>0</v>
      </c>
      <c r="I363" s="34"/>
      <c r="J363" s="34"/>
    </row>
    <row r="364" spans="1:10" ht="37.5">
      <c r="A364" s="125" t="s">
        <v>858</v>
      </c>
      <c r="B364" s="122" t="s">
        <v>498</v>
      </c>
      <c r="C364" s="122" t="s">
        <v>241</v>
      </c>
      <c r="D364" s="122" t="s">
        <v>862</v>
      </c>
      <c r="E364" s="122"/>
      <c r="F364" s="127">
        <f t="shared" si="51"/>
        <v>75000</v>
      </c>
      <c r="G364" s="127">
        <f t="shared" si="51"/>
        <v>0</v>
      </c>
      <c r="H364" s="127">
        <f t="shared" si="51"/>
        <v>0</v>
      </c>
      <c r="I364" s="34"/>
      <c r="J364" s="34"/>
    </row>
    <row r="365" spans="1:10" ht="37.5">
      <c r="A365" s="125" t="s">
        <v>333</v>
      </c>
      <c r="B365" s="122" t="s">
        <v>498</v>
      </c>
      <c r="C365" s="122" t="s">
        <v>241</v>
      </c>
      <c r="D365" s="122" t="s">
        <v>862</v>
      </c>
      <c r="E365" s="122" t="s">
        <v>334</v>
      </c>
      <c r="F365" s="127">
        <f>'Прил 6'!G483</f>
        <v>75000</v>
      </c>
      <c r="G365" s="127">
        <f>'Прил 6'!H483</f>
        <v>0</v>
      </c>
      <c r="H365" s="127">
        <f>'Прил 6'!I483</f>
        <v>0</v>
      </c>
      <c r="I365" s="34"/>
      <c r="J365" s="34"/>
    </row>
    <row r="366" spans="1:10" ht="75">
      <c r="A366" s="125" t="s">
        <v>402</v>
      </c>
      <c r="B366" s="122" t="s">
        <v>498</v>
      </c>
      <c r="C366" s="122" t="s">
        <v>241</v>
      </c>
      <c r="D366" s="122" t="s">
        <v>403</v>
      </c>
      <c r="E366" s="124"/>
      <c r="F366" s="127">
        <f t="shared" ref="F366:H367" si="52">F367</f>
        <v>460821.21</v>
      </c>
      <c r="G366" s="127">
        <f t="shared" si="52"/>
        <v>22672.080000000002</v>
      </c>
      <c r="H366" s="213">
        <f t="shared" si="52"/>
        <v>19433.21</v>
      </c>
      <c r="I366" s="34"/>
      <c r="J366" s="34"/>
    </row>
    <row r="367" spans="1:10" ht="56.25">
      <c r="A367" s="125" t="s">
        <v>404</v>
      </c>
      <c r="B367" s="122" t="s">
        <v>498</v>
      </c>
      <c r="C367" s="122" t="s">
        <v>241</v>
      </c>
      <c r="D367" s="122" t="s">
        <v>405</v>
      </c>
      <c r="E367" s="122"/>
      <c r="F367" s="127">
        <f t="shared" si="52"/>
        <v>460821.21</v>
      </c>
      <c r="G367" s="127">
        <f t="shared" si="52"/>
        <v>22672.080000000002</v>
      </c>
      <c r="H367" s="127">
        <f t="shared" si="52"/>
        <v>19433.21</v>
      </c>
      <c r="I367" s="34"/>
      <c r="J367" s="34"/>
    </row>
    <row r="368" spans="1:10" ht="59.65" customHeight="1">
      <c r="A368" s="125" t="s">
        <v>406</v>
      </c>
      <c r="B368" s="122" t="s">
        <v>498</v>
      </c>
      <c r="C368" s="122" t="s">
        <v>241</v>
      </c>
      <c r="D368" s="122" t="s">
        <v>407</v>
      </c>
      <c r="E368" s="122"/>
      <c r="F368" s="127">
        <f t="shared" ref="F368:H369" si="53">F369</f>
        <v>460821.21</v>
      </c>
      <c r="G368" s="127">
        <f t="shared" si="53"/>
        <v>22672.080000000002</v>
      </c>
      <c r="H368" s="213">
        <f t="shared" si="53"/>
        <v>19433.21</v>
      </c>
      <c r="I368" s="34"/>
      <c r="J368" s="34"/>
    </row>
    <row r="369" spans="1:10" ht="56.25">
      <c r="A369" s="125" t="s">
        <v>408</v>
      </c>
      <c r="B369" s="122" t="s">
        <v>498</v>
      </c>
      <c r="C369" s="122" t="s">
        <v>241</v>
      </c>
      <c r="D369" s="122" t="s">
        <v>409</v>
      </c>
      <c r="E369" s="122"/>
      <c r="F369" s="127">
        <f t="shared" si="53"/>
        <v>460821.21</v>
      </c>
      <c r="G369" s="127">
        <f t="shared" si="53"/>
        <v>22672.080000000002</v>
      </c>
      <c r="H369" s="213">
        <f t="shared" si="53"/>
        <v>19433.21</v>
      </c>
      <c r="I369" s="34"/>
      <c r="J369" s="34"/>
    </row>
    <row r="370" spans="1:10" ht="37.5">
      <c r="A370" s="125" t="s">
        <v>333</v>
      </c>
      <c r="B370" s="122" t="s">
        <v>498</v>
      </c>
      <c r="C370" s="122" t="s">
        <v>241</v>
      </c>
      <c r="D370" s="122" t="s">
        <v>409</v>
      </c>
      <c r="E370" s="122" t="s">
        <v>334</v>
      </c>
      <c r="F370" s="127">
        <f>'Прил 6'!G488</f>
        <v>460821.21</v>
      </c>
      <c r="G370" s="127">
        <f>'Прил 6'!H488</f>
        <v>22672.080000000002</v>
      </c>
      <c r="H370" s="213">
        <f>'Прил 6'!I488</f>
        <v>19433.21</v>
      </c>
      <c r="I370" s="34"/>
      <c r="J370" s="34"/>
    </row>
    <row r="371" spans="1:10" ht="18.75">
      <c r="A371" s="201" t="s">
        <v>583</v>
      </c>
      <c r="B371" s="124" t="s">
        <v>498</v>
      </c>
      <c r="C371" s="124" t="s">
        <v>250</v>
      </c>
      <c r="D371" s="124"/>
      <c r="E371" s="122"/>
      <c r="F371" s="118">
        <f>F372</f>
        <v>30470619.640000001</v>
      </c>
      <c r="G371" s="118">
        <f>G372</f>
        <v>33011464.27</v>
      </c>
      <c r="H371" s="199">
        <f>H372</f>
        <v>23671116.699999999</v>
      </c>
      <c r="I371" s="34"/>
      <c r="J371" s="34"/>
    </row>
    <row r="372" spans="1:10" ht="37.5">
      <c r="A372" s="125" t="s">
        <v>500</v>
      </c>
      <c r="B372" s="122" t="s">
        <v>498</v>
      </c>
      <c r="C372" s="122" t="s">
        <v>250</v>
      </c>
      <c r="D372" s="122" t="s">
        <v>501</v>
      </c>
      <c r="E372" s="122"/>
      <c r="F372" s="119">
        <f>F377+F373</f>
        <v>30470619.640000001</v>
      </c>
      <c r="G372" s="119">
        <f>G377+G373</f>
        <v>33011464.27</v>
      </c>
      <c r="H372" s="203">
        <f>H377+H373</f>
        <v>23671116.699999999</v>
      </c>
      <c r="I372" s="34"/>
      <c r="J372" s="34"/>
    </row>
    <row r="373" spans="1:10" ht="25.5" customHeight="1">
      <c r="A373" s="125" t="s">
        <v>502</v>
      </c>
      <c r="B373" s="122" t="s">
        <v>498</v>
      </c>
      <c r="C373" s="122" t="s">
        <v>250</v>
      </c>
      <c r="D373" s="122" t="s">
        <v>503</v>
      </c>
      <c r="E373" s="122"/>
      <c r="F373" s="119">
        <f>F374</f>
        <v>1432666</v>
      </c>
      <c r="G373" s="119">
        <f t="shared" ref="G373:H375" si="54">G374</f>
        <v>10130786</v>
      </c>
      <c r="H373" s="203">
        <f t="shared" si="54"/>
        <v>0</v>
      </c>
      <c r="I373" s="34"/>
      <c r="J373" s="34"/>
    </row>
    <row r="374" spans="1:10" ht="28.5" customHeight="1">
      <c r="A374" s="125" t="s">
        <v>555</v>
      </c>
      <c r="B374" s="122" t="s">
        <v>498</v>
      </c>
      <c r="C374" s="122" t="s">
        <v>250</v>
      </c>
      <c r="D374" s="122" t="s">
        <v>556</v>
      </c>
      <c r="E374" s="122"/>
      <c r="F374" s="119">
        <f>F375</f>
        <v>1432666</v>
      </c>
      <c r="G374" s="119">
        <f t="shared" si="54"/>
        <v>10130786</v>
      </c>
      <c r="H374" s="203">
        <f t="shared" si="54"/>
        <v>0</v>
      </c>
      <c r="I374" s="34"/>
      <c r="J374" s="34"/>
    </row>
    <row r="375" spans="1:10" ht="56.25">
      <c r="A375" s="214" t="s">
        <v>880</v>
      </c>
      <c r="B375" s="122" t="s">
        <v>498</v>
      </c>
      <c r="C375" s="122" t="s">
        <v>250</v>
      </c>
      <c r="D375" s="122" t="s">
        <v>558</v>
      </c>
      <c r="E375" s="122"/>
      <c r="F375" s="119">
        <f>F376</f>
        <v>1432666</v>
      </c>
      <c r="G375" s="119">
        <f t="shared" si="54"/>
        <v>10130786</v>
      </c>
      <c r="H375" s="203">
        <f t="shared" si="54"/>
        <v>0</v>
      </c>
      <c r="I375" s="34"/>
      <c r="J375" s="34"/>
    </row>
    <row r="376" spans="1:10" ht="37.5">
      <c r="A376" s="125" t="s">
        <v>333</v>
      </c>
      <c r="B376" s="122" t="s">
        <v>498</v>
      </c>
      <c r="C376" s="122" t="s">
        <v>250</v>
      </c>
      <c r="D376" s="122" t="s">
        <v>558</v>
      </c>
      <c r="E376" s="122" t="s">
        <v>334</v>
      </c>
      <c r="F376" s="119">
        <f>'Прил 6'!G494</f>
        <v>1432666</v>
      </c>
      <c r="G376" s="119">
        <f>'Прил 6'!H494</f>
        <v>10130786</v>
      </c>
      <c r="H376" s="203">
        <f>'Прил 6'!I494</f>
        <v>0</v>
      </c>
      <c r="I376" s="34"/>
      <c r="J376" s="34"/>
    </row>
    <row r="377" spans="1:10" ht="37.5">
      <c r="A377" s="125" t="s">
        <v>584</v>
      </c>
      <c r="B377" s="122" t="s">
        <v>498</v>
      </c>
      <c r="C377" s="122" t="s">
        <v>250</v>
      </c>
      <c r="D377" s="122" t="s">
        <v>585</v>
      </c>
      <c r="E377" s="122"/>
      <c r="F377" s="127">
        <f>F378+F385</f>
        <v>29037953.640000001</v>
      </c>
      <c r="G377" s="127">
        <f>G378+G385</f>
        <v>22880678.27</v>
      </c>
      <c r="H377" s="213">
        <f>H378+H385</f>
        <v>23671116.699999999</v>
      </c>
      <c r="I377" s="34"/>
      <c r="J377" s="34"/>
    </row>
    <row r="378" spans="1:10" ht="47.25" customHeight="1">
      <c r="A378" s="207" t="s">
        <v>586</v>
      </c>
      <c r="B378" s="122" t="s">
        <v>498</v>
      </c>
      <c r="C378" s="122" t="s">
        <v>250</v>
      </c>
      <c r="D378" s="122" t="s">
        <v>587</v>
      </c>
      <c r="E378" s="122"/>
      <c r="F378" s="127">
        <f>F379+F381+F383</f>
        <v>28700586.640000001</v>
      </c>
      <c r="G378" s="127">
        <f>G379+G381+G383</f>
        <v>22606075.27</v>
      </c>
      <c r="H378" s="213">
        <f>H379+H381+H383</f>
        <v>23396513.699999999</v>
      </c>
      <c r="I378" s="34"/>
      <c r="J378" s="34"/>
    </row>
    <row r="379" spans="1:10" ht="37.5">
      <c r="A379" s="125" t="s">
        <v>397</v>
      </c>
      <c r="B379" s="122" t="s">
        <v>498</v>
      </c>
      <c r="C379" s="122" t="s">
        <v>250</v>
      </c>
      <c r="D379" s="122" t="s">
        <v>588</v>
      </c>
      <c r="E379" s="122"/>
      <c r="F379" s="127">
        <f>F380</f>
        <v>20954752.940000001</v>
      </c>
      <c r="G379" s="127">
        <f>G380</f>
        <v>22606075.27</v>
      </c>
      <c r="H379" s="213">
        <f>H380</f>
        <v>23396513.699999999</v>
      </c>
      <c r="I379" s="34"/>
      <c r="J379" s="34"/>
    </row>
    <row r="380" spans="1:10" ht="37.5">
      <c r="A380" s="125" t="s">
        <v>333</v>
      </c>
      <c r="B380" s="122" t="s">
        <v>498</v>
      </c>
      <c r="C380" s="122" t="s">
        <v>250</v>
      </c>
      <c r="D380" s="122" t="s">
        <v>588</v>
      </c>
      <c r="E380" s="122" t="s">
        <v>334</v>
      </c>
      <c r="F380" s="127">
        <f>'Прил 6'!G554</f>
        <v>20954752.940000001</v>
      </c>
      <c r="G380" s="127">
        <f>'Прил 6'!H554</f>
        <v>22606075.27</v>
      </c>
      <c r="H380" s="213">
        <f>'Прил 6'!I554</f>
        <v>23396513.699999999</v>
      </c>
      <c r="I380" s="34"/>
      <c r="J380" s="34"/>
    </row>
    <row r="381" spans="1:10" ht="18.75">
      <c r="A381" s="125" t="s">
        <v>589</v>
      </c>
      <c r="B381" s="122" t="s">
        <v>498</v>
      </c>
      <c r="C381" s="122" t="s">
        <v>250</v>
      </c>
      <c r="D381" s="122" t="s">
        <v>590</v>
      </c>
      <c r="E381" s="122"/>
      <c r="F381" s="127">
        <f>F382</f>
        <v>1800000</v>
      </c>
      <c r="G381" s="127">
        <f>G382</f>
        <v>0</v>
      </c>
      <c r="H381" s="213">
        <f>H382</f>
        <v>0</v>
      </c>
      <c r="I381" s="34"/>
      <c r="J381" s="34"/>
    </row>
    <row r="382" spans="1:10" ht="37.5">
      <c r="A382" s="125" t="s">
        <v>333</v>
      </c>
      <c r="B382" s="122" t="s">
        <v>498</v>
      </c>
      <c r="C382" s="122" t="s">
        <v>250</v>
      </c>
      <c r="D382" s="122" t="s">
        <v>590</v>
      </c>
      <c r="E382" s="122" t="s">
        <v>334</v>
      </c>
      <c r="F382" s="127">
        <f>'Прил 6'!G556</f>
        <v>1800000</v>
      </c>
      <c r="G382" s="127">
        <f>'Прил 6'!H556</f>
        <v>0</v>
      </c>
      <c r="H382" s="213">
        <f>'Прил 6'!I556</f>
        <v>0</v>
      </c>
      <c r="I382" s="34"/>
      <c r="J382" s="34"/>
    </row>
    <row r="383" spans="1:10" ht="18.75">
      <c r="A383" s="125" t="s">
        <v>591</v>
      </c>
      <c r="B383" s="122" t="s">
        <v>498</v>
      </c>
      <c r="C383" s="122" t="s">
        <v>250</v>
      </c>
      <c r="D383" s="122" t="s">
        <v>592</v>
      </c>
      <c r="E383" s="122"/>
      <c r="F383" s="127">
        <f>F384</f>
        <v>5945833.7000000002</v>
      </c>
      <c r="G383" s="127">
        <f>G384</f>
        <v>0</v>
      </c>
      <c r="H383" s="213">
        <f>H384</f>
        <v>0</v>
      </c>
      <c r="I383" s="34"/>
      <c r="J383" s="34"/>
    </row>
    <row r="384" spans="1:10" ht="37.5">
      <c r="A384" s="125" t="s">
        <v>333</v>
      </c>
      <c r="B384" s="122" t="s">
        <v>498</v>
      </c>
      <c r="C384" s="122" t="s">
        <v>250</v>
      </c>
      <c r="D384" s="122" t="s">
        <v>592</v>
      </c>
      <c r="E384" s="122" t="s">
        <v>334</v>
      </c>
      <c r="F384" s="127">
        <f>'Прил 6'!G558</f>
        <v>5945833.7000000002</v>
      </c>
      <c r="G384" s="127">
        <f>'Прил 6'!H558</f>
        <v>0</v>
      </c>
      <c r="H384" s="213">
        <f>'Прил 6'!I558</f>
        <v>0</v>
      </c>
      <c r="I384" s="34"/>
      <c r="J384" s="34"/>
    </row>
    <row r="385" spans="1:10" ht="37.5">
      <c r="A385" s="125" t="s">
        <v>593</v>
      </c>
      <c r="B385" s="122" t="s">
        <v>498</v>
      </c>
      <c r="C385" s="122" t="s">
        <v>250</v>
      </c>
      <c r="D385" s="122" t="s">
        <v>594</v>
      </c>
      <c r="E385" s="122"/>
      <c r="F385" s="127">
        <f>F386+F388</f>
        <v>337367</v>
      </c>
      <c r="G385" s="127">
        <f>G386+G388</f>
        <v>274603</v>
      </c>
      <c r="H385" s="213">
        <f>H386+H388</f>
        <v>274603</v>
      </c>
      <c r="I385" s="34"/>
      <c r="J385" s="34"/>
    </row>
    <row r="386" spans="1:10" ht="37.5">
      <c r="A386" s="125" t="s">
        <v>510</v>
      </c>
      <c r="B386" s="122" t="s">
        <v>498</v>
      </c>
      <c r="C386" s="122" t="s">
        <v>250</v>
      </c>
      <c r="D386" s="122" t="s">
        <v>595</v>
      </c>
      <c r="E386" s="122"/>
      <c r="F386" s="127">
        <f>F387</f>
        <v>62764</v>
      </c>
      <c r="G386" s="127">
        <f>G387</f>
        <v>0</v>
      </c>
      <c r="H386" s="213">
        <f>H387</f>
        <v>0</v>
      </c>
      <c r="I386" s="34"/>
      <c r="J386" s="34"/>
    </row>
    <row r="387" spans="1:10" ht="37.5">
      <c r="A387" s="125" t="s">
        <v>333</v>
      </c>
      <c r="B387" s="122" t="s">
        <v>498</v>
      </c>
      <c r="C387" s="122" t="s">
        <v>250</v>
      </c>
      <c r="D387" s="122" t="s">
        <v>595</v>
      </c>
      <c r="E387" s="122" t="s">
        <v>334</v>
      </c>
      <c r="F387" s="127">
        <f>'Прил 6'!G561</f>
        <v>62764</v>
      </c>
      <c r="G387" s="127">
        <f>'Прил 6'!H561</f>
        <v>0</v>
      </c>
      <c r="H387" s="213">
        <f>'Прил 6'!I561</f>
        <v>0</v>
      </c>
      <c r="I387" s="34"/>
      <c r="J387" s="34"/>
    </row>
    <row r="388" spans="1:10" ht="46.5" customHeight="1">
      <c r="A388" s="125" t="s">
        <v>512</v>
      </c>
      <c r="B388" s="122" t="s">
        <v>498</v>
      </c>
      <c r="C388" s="122" t="s">
        <v>250</v>
      </c>
      <c r="D388" s="122" t="s">
        <v>596</v>
      </c>
      <c r="E388" s="122"/>
      <c r="F388" s="127">
        <f>F389</f>
        <v>274603</v>
      </c>
      <c r="G388" s="127">
        <f>G389</f>
        <v>274603</v>
      </c>
      <c r="H388" s="213">
        <f>H389</f>
        <v>274603</v>
      </c>
      <c r="I388" s="34"/>
      <c r="J388" s="34"/>
    </row>
    <row r="389" spans="1:10" ht="37.35" customHeight="1">
      <c r="A389" s="125" t="s">
        <v>333</v>
      </c>
      <c r="B389" s="122" t="s">
        <v>498</v>
      </c>
      <c r="C389" s="122" t="s">
        <v>250</v>
      </c>
      <c r="D389" s="122" t="s">
        <v>596</v>
      </c>
      <c r="E389" s="122" t="s">
        <v>334</v>
      </c>
      <c r="F389" s="127">
        <f>'Прил 6'!G563</f>
        <v>274603</v>
      </c>
      <c r="G389" s="127">
        <f>'Прил 6'!H563</f>
        <v>274603</v>
      </c>
      <c r="H389" s="213">
        <f>'Прил 6'!I563</f>
        <v>274603</v>
      </c>
      <c r="I389" s="34"/>
      <c r="J389" s="34"/>
    </row>
    <row r="390" spans="1:10" ht="18.75">
      <c r="A390" s="205" t="s">
        <v>597</v>
      </c>
      <c r="B390" s="124" t="s">
        <v>498</v>
      </c>
      <c r="C390" s="124" t="s">
        <v>498</v>
      </c>
      <c r="D390" s="124"/>
      <c r="E390" s="124"/>
      <c r="F390" s="118">
        <f>F391</f>
        <v>5818492</v>
      </c>
      <c r="G390" s="118">
        <f>G391</f>
        <v>3834028</v>
      </c>
      <c r="H390" s="199">
        <f>H391</f>
        <v>3834028</v>
      </c>
      <c r="I390" s="34"/>
      <c r="J390" s="34"/>
    </row>
    <row r="391" spans="1:10" ht="75">
      <c r="A391" s="125" t="s">
        <v>598</v>
      </c>
      <c r="B391" s="122" t="s">
        <v>498</v>
      </c>
      <c r="C391" s="122" t="s">
        <v>498</v>
      </c>
      <c r="D391" s="122" t="s">
        <v>599</v>
      </c>
      <c r="E391" s="122"/>
      <c r="F391" s="119">
        <f>F392+F397</f>
        <v>5818492</v>
      </c>
      <c r="G391" s="119">
        <f>G392+G397</f>
        <v>3834028</v>
      </c>
      <c r="H391" s="203">
        <f>H392+H397</f>
        <v>3834028</v>
      </c>
      <c r="I391" s="34"/>
      <c r="J391" s="34"/>
    </row>
    <row r="392" spans="1:10" ht="42.6" customHeight="1">
      <c r="A392" s="125" t="s">
        <v>600</v>
      </c>
      <c r="B392" s="122" t="s">
        <v>498</v>
      </c>
      <c r="C392" s="122" t="s">
        <v>498</v>
      </c>
      <c r="D392" s="122" t="s">
        <v>759</v>
      </c>
      <c r="E392" s="122"/>
      <c r="F392" s="119">
        <f t="shared" ref="F392:H393" si="55">F393</f>
        <v>345142</v>
      </c>
      <c r="G392" s="119">
        <f t="shared" si="55"/>
        <v>492000</v>
      </c>
      <c r="H392" s="203">
        <f t="shared" si="55"/>
        <v>492000</v>
      </c>
      <c r="I392" s="34"/>
      <c r="J392" s="34"/>
    </row>
    <row r="393" spans="1:10" ht="42.6" customHeight="1">
      <c r="A393" s="125" t="s">
        <v>601</v>
      </c>
      <c r="B393" s="122" t="s">
        <v>498</v>
      </c>
      <c r="C393" s="122" t="s">
        <v>498</v>
      </c>
      <c r="D393" s="122" t="s">
        <v>760</v>
      </c>
      <c r="E393" s="122"/>
      <c r="F393" s="119">
        <f t="shared" si="55"/>
        <v>345142</v>
      </c>
      <c r="G393" s="119">
        <f t="shared" si="55"/>
        <v>492000</v>
      </c>
      <c r="H393" s="203">
        <f t="shared" si="55"/>
        <v>492000</v>
      </c>
      <c r="I393" s="34"/>
      <c r="J393" s="34"/>
    </row>
    <row r="394" spans="1:10" ht="27.75" customHeight="1">
      <c r="A394" s="125" t="s">
        <v>602</v>
      </c>
      <c r="B394" s="122" t="s">
        <v>498</v>
      </c>
      <c r="C394" s="122" t="s">
        <v>498</v>
      </c>
      <c r="D394" s="122" t="s">
        <v>761</v>
      </c>
      <c r="E394" s="122"/>
      <c r="F394" s="119">
        <f>F396+F395</f>
        <v>345142</v>
      </c>
      <c r="G394" s="119">
        <f>G396+G395</f>
        <v>492000</v>
      </c>
      <c r="H394" s="203">
        <f>H396+H395</f>
        <v>492000</v>
      </c>
      <c r="I394" s="34"/>
      <c r="J394" s="34"/>
    </row>
    <row r="395" spans="1:10" ht="42.75" customHeight="1">
      <c r="A395" s="125" t="s">
        <v>284</v>
      </c>
      <c r="B395" s="122" t="s">
        <v>498</v>
      </c>
      <c r="C395" s="122" t="s">
        <v>498</v>
      </c>
      <c r="D395" s="122" t="s">
        <v>761</v>
      </c>
      <c r="E395" s="122" t="s">
        <v>315</v>
      </c>
      <c r="F395" s="119">
        <f>'Прил 6'!G500</f>
        <v>64892</v>
      </c>
      <c r="G395" s="119">
        <f>'Прил 6'!H500</f>
        <v>257000</v>
      </c>
      <c r="H395" s="203">
        <f>'Прил 6'!I500</f>
        <v>257000</v>
      </c>
      <c r="I395" s="34"/>
      <c r="J395" s="34"/>
    </row>
    <row r="396" spans="1:10" ht="43.7" customHeight="1">
      <c r="A396" s="207" t="s">
        <v>333</v>
      </c>
      <c r="B396" s="122" t="s">
        <v>498</v>
      </c>
      <c r="C396" s="122" t="s">
        <v>498</v>
      </c>
      <c r="D396" s="122" t="s">
        <v>761</v>
      </c>
      <c r="E396" s="122" t="s">
        <v>334</v>
      </c>
      <c r="F396" s="119">
        <f>'Прил 6'!G501</f>
        <v>280250</v>
      </c>
      <c r="G396" s="119">
        <f>'Прил 6'!H501</f>
        <v>235000</v>
      </c>
      <c r="H396" s="203">
        <f>'Прил 6'!I501</f>
        <v>235000</v>
      </c>
      <c r="I396" s="34"/>
      <c r="J396" s="34"/>
    </row>
    <row r="397" spans="1:10" ht="26.65" customHeight="1">
      <c r="A397" s="125" t="s">
        <v>603</v>
      </c>
      <c r="B397" s="122" t="s">
        <v>498</v>
      </c>
      <c r="C397" s="122" t="s">
        <v>498</v>
      </c>
      <c r="D397" s="122" t="s">
        <v>604</v>
      </c>
      <c r="E397" s="122"/>
      <c r="F397" s="119">
        <f>F398</f>
        <v>5473350</v>
      </c>
      <c r="G397" s="119">
        <f>G398</f>
        <v>3342028</v>
      </c>
      <c r="H397" s="203">
        <f>H398</f>
        <v>3342028</v>
      </c>
      <c r="I397" s="34"/>
      <c r="J397" s="34"/>
    </row>
    <row r="398" spans="1:10" ht="44.85" customHeight="1">
      <c r="A398" s="207" t="s">
        <v>605</v>
      </c>
      <c r="B398" s="122" t="s">
        <v>498</v>
      </c>
      <c r="C398" s="122" t="s">
        <v>498</v>
      </c>
      <c r="D398" s="122" t="s">
        <v>606</v>
      </c>
      <c r="E398" s="122"/>
      <c r="F398" s="119">
        <f>F399+F402</f>
        <v>5473350</v>
      </c>
      <c r="G398" s="119">
        <f>G399+G402</f>
        <v>3342028</v>
      </c>
      <c r="H398" s="203">
        <f>H399+H402</f>
        <v>3342028</v>
      </c>
      <c r="I398" s="34"/>
      <c r="J398" s="34"/>
    </row>
    <row r="399" spans="1:10" ht="24.6" customHeight="1">
      <c r="A399" s="207" t="s">
        <v>607</v>
      </c>
      <c r="B399" s="122" t="s">
        <v>498</v>
      </c>
      <c r="C399" s="122" t="s">
        <v>498</v>
      </c>
      <c r="D399" s="122" t="s">
        <v>608</v>
      </c>
      <c r="E399" s="122"/>
      <c r="F399" s="119">
        <f>F400+F401</f>
        <v>2131322</v>
      </c>
      <c r="G399" s="119">
        <f>G401</f>
        <v>0</v>
      </c>
      <c r="H399" s="203">
        <f>H401</f>
        <v>0</v>
      </c>
      <c r="I399" s="34"/>
      <c r="J399" s="34"/>
    </row>
    <row r="400" spans="1:10" ht="24.6" customHeight="1">
      <c r="A400" s="215" t="s">
        <v>611</v>
      </c>
      <c r="B400" s="122" t="s">
        <v>498</v>
      </c>
      <c r="C400" s="122" t="s">
        <v>498</v>
      </c>
      <c r="D400" s="122" t="s">
        <v>608</v>
      </c>
      <c r="E400" s="122" t="s">
        <v>612</v>
      </c>
      <c r="F400" s="119">
        <f>'Прил 6'!G505</f>
        <v>1189811.7</v>
      </c>
      <c r="G400" s="119">
        <f>'Прил 6'!H505</f>
        <v>0</v>
      </c>
      <c r="H400" s="119">
        <f>'Прил 6'!I505</f>
        <v>0</v>
      </c>
      <c r="I400" s="34"/>
      <c r="J400" s="34"/>
    </row>
    <row r="401" spans="1:10" ht="42.6" customHeight="1">
      <c r="A401" s="207" t="s">
        <v>333</v>
      </c>
      <c r="B401" s="122" t="s">
        <v>498</v>
      </c>
      <c r="C401" s="122" t="s">
        <v>498</v>
      </c>
      <c r="D401" s="122" t="s">
        <v>608</v>
      </c>
      <c r="E401" s="122" t="s">
        <v>334</v>
      </c>
      <c r="F401" s="119">
        <f>'Прил 6'!G506</f>
        <v>941510.3</v>
      </c>
      <c r="G401" s="119">
        <f>'Прил 6'!H506</f>
        <v>0</v>
      </c>
      <c r="H401" s="203">
        <f>'Прил 6'!I506</f>
        <v>0</v>
      </c>
      <c r="I401" s="34"/>
      <c r="J401" s="34"/>
    </row>
    <row r="402" spans="1:10" ht="37.5">
      <c r="A402" s="214" t="s">
        <v>609</v>
      </c>
      <c r="B402" s="122" t="s">
        <v>498</v>
      </c>
      <c r="C402" s="122" t="s">
        <v>498</v>
      </c>
      <c r="D402" s="122" t="s">
        <v>610</v>
      </c>
      <c r="E402" s="122"/>
      <c r="F402" s="119">
        <f>F403+F404</f>
        <v>3342028</v>
      </c>
      <c r="G402" s="119">
        <f>G403+G404</f>
        <v>3342028</v>
      </c>
      <c r="H402" s="203">
        <f>H403+H404</f>
        <v>3342028</v>
      </c>
      <c r="I402" s="34"/>
      <c r="J402" s="34"/>
    </row>
    <row r="403" spans="1:10" ht="26.65" customHeight="1">
      <c r="A403" s="215" t="s">
        <v>611</v>
      </c>
      <c r="B403" s="122" t="s">
        <v>498</v>
      </c>
      <c r="C403" s="122" t="s">
        <v>498</v>
      </c>
      <c r="D403" s="122" t="s">
        <v>610</v>
      </c>
      <c r="E403" s="122" t="s">
        <v>612</v>
      </c>
      <c r="F403" s="119">
        <f>'Прил 6'!G508</f>
        <v>1865688.3</v>
      </c>
      <c r="G403" s="119">
        <f>'Прил 6'!H508</f>
        <v>3055500</v>
      </c>
      <c r="H403" s="203">
        <f>'Прил 6'!I508</f>
        <v>3055500</v>
      </c>
      <c r="I403" s="34"/>
      <c r="J403" s="34"/>
    </row>
    <row r="404" spans="1:10" ht="40.5" customHeight="1">
      <c r="A404" s="214" t="s">
        <v>333</v>
      </c>
      <c r="B404" s="122" t="s">
        <v>498</v>
      </c>
      <c r="C404" s="122" t="s">
        <v>498</v>
      </c>
      <c r="D404" s="122" t="s">
        <v>610</v>
      </c>
      <c r="E404" s="122" t="s">
        <v>334</v>
      </c>
      <c r="F404" s="119">
        <f>'Прил 6'!G509</f>
        <v>1476339.7</v>
      </c>
      <c r="G404" s="119">
        <f>'Прил 6'!H509</f>
        <v>286528</v>
      </c>
      <c r="H404" s="203">
        <f>'Прил 6'!I509</f>
        <v>286528</v>
      </c>
      <c r="I404" s="34"/>
      <c r="J404" s="34"/>
    </row>
    <row r="405" spans="1:10" ht="18.75">
      <c r="A405" s="205" t="s">
        <v>613</v>
      </c>
      <c r="B405" s="124" t="s">
        <v>498</v>
      </c>
      <c r="C405" s="124" t="s">
        <v>401</v>
      </c>
      <c r="D405" s="124"/>
      <c r="E405" s="122"/>
      <c r="F405" s="118">
        <f>F406+F417</f>
        <v>8835428.7699999996</v>
      </c>
      <c r="G405" s="118">
        <f>G406+G417</f>
        <v>10353716.01</v>
      </c>
      <c r="H405" s="199">
        <f>H406+H417</f>
        <v>10342230.109999999</v>
      </c>
      <c r="I405" s="34"/>
      <c r="J405" s="34"/>
    </row>
    <row r="406" spans="1:10" ht="41.65" customHeight="1">
      <c r="A406" s="125" t="s">
        <v>500</v>
      </c>
      <c r="B406" s="122" t="s">
        <v>498</v>
      </c>
      <c r="C406" s="122" t="s">
        <v>401</v>
      </c>
      <c r="D406" s="122" t="s">
        <v>501</v>
      </c>
      <c r="E406" s="122"/>
      <c r="F406" s="119">
        <f>F407</f>
        <v>8828428.7699999996</v>
      </c>
      <c r="G406" s="119">
        <f>G407</f>
        <v>10353716.01</v>
      </c>
      <c r="H406" s="203">
        <f>H407</f>
        <v>10342230.109999999</v>
      </c>
      <c r="I406" s="34"/>
      <c r="J406" s="34"/>
    </row>
    <row r="407" spans="1:10" ht="37.5">
      <c r="A407" s="125" t="s">
        <v>614</v>
      </c>
      <c r="B407" s="122" t="s">
        <v>498</v>
      </c>
      <c r="C407" s="122" t="s">
        <v>401</v>
      </c>
      <c r="D407" s="122" t="s">
        <v>615</v>
      </c>
      <c r="E407" s="122"/>
      <c r="F407" s="119">
        <f>F408+F414</f>
        <v>8828428.7699999996</v>
      </c>
      <c r="G407" s="119">
        <f>G408+G414</f>
        <v>10353716.01</v>
      </c>
      <c r="H407" s="203">
        <f>H408+H414</f>
        <v>10342230.109999999</v>
      </c>
      <c r="I407" s="34"/>
      <c r="J407" s="34"/>
    </row>
    <row r="408" spans="1:10" ht="37.5">
      <c r="A408" s="125" t="s">
        <v>616</v>
      </c>
      <c r="B408" s="122" t="s">
        <v>498</v>
      </c>
      <c r="C408" s="122" t="s">
        <v>401</v>
      </c>
      <c r="D408" s="122" t="s">
        <v>617</v>
      </c>
      <c r="E408" s="122"/>
      <c r="F408" s="119">
        <f>F409+F411</f>
        <v>6707919.7700000005</v>
      </c>
      <c r="G408" s="119">
        <f>G409+G411</f>
        <v>8233207.0099999998</v>
      </c>
      <c r="H408" s="203">
        <f>H409+H411</f>
        <v>8221721.1100000003</v>
      </c>
      <c r="I408" s="34"/>
      <c r="J408" s="34"/>
    </row>
    <row r="409" spans="1:10" ht="40.5" customHeight="1">
      <c r="A409" s="125" t="s">
        <v>618</v>
      </c>
      <c r="B409" s="122" t="s">
        <v>498</v>
      </c>
      <c r="C409" s="122" t="s">
        <v>401</v>
      </c>
      <c r="D409" s="122" t="s">
        <v>619</v>
      </c>
      <c r="E409" s="122"/>
      <c r="F409" s="119">
        <f>F410</f>
        <v>326388</v>
      </c>
      <c r="G409" s="119">
        <f>G410</f>
        <v>326388</v>
      </c>
      <c r="H409" s="203">
        <f>H410</f>
        <v>326388</v>
      </c>
      <c r="I409" s="34"/>
      <c r="J409" s="34"/>
    </row>
    <row r="410" spans="1:10" ht="65.25" customHeight="1">
      <c r="A410" s="125" t="s">
        <v>248</v>
      </c>
      <c r="B410" s="122" t="s">
        <v>498</v>
      </c>
      <c r="C410" s="122" t="s">
        <v>401</v>
      </c>
      <c r="D410" s="122" t="s">
        <v>619</v>
      </c>
      <c r="E410" s="122" t="s">
        <v>256</v>
      </c>
      <c r="F410" s="119">
        <f>'Прил 6'!G515</f>
        <v>326388</v>
      </c>
      <c r="G410" s="119">
        <f>'Прил 6'!H515</f>
        <v>326388</v>
      </c>
      <c r="H410" s="203">
        <f>'Прил 6'!I515</f>
        <v>326388</v>
      </c>
      <c r="I410" s="34"/>
      <c r="J410" s="34"/>
    </row>
    <row r="411" spans="1:10" ht="46.5" customHeight="1">
      <c r="A411" s="125" t="s">
        <v>397</v>
      </c>
      <c r="B411" s="122" t="s">
        <v>498</v>
      </c>
      <c r="C411" s="122" t="s">
        <v>401</v>
      </c>
      <c r="D411" s="122" t="s">
        <v>620</v>
      </c>
      <c r="E411" s="122"/>
      <c r="F411" s="119">
        <f>F412+F413</f>
        <v>6381531.7700000005</v>
      </c>
      <c r="G411" s="119">
        <f>G412+G413</f>
        <v>7906819.0099999998</v>
      </c>
      <c r="H411" s="203">
        <f>H412+H413</f>
        <v>7895333.1100000003</v>
      </c>
      <c r="I411" s="34"/>
      <c r="J411" s="34"/>
    </row>
    <row r="412" spans="1:10" ht="63.75" customHeight="1">
      <c r="A412" s="125" t="s">
        <v>248</v>
      </c>
      <c r="B412" s="122" t="s">
        <v>498</v>
      </c>
      <c r="C412" s="122" t="s">
        <v>401</v>
      </c>
      <c r="D412" s="122" t="s">
        <v>620</v>
      </c>
      <c r="E412" s="122" t="s">
        <v>256</v>
      </c>
      <c r="F412" s="119">
        <f>'Прил 6'!G517</f>
        <v>6002183.6900000004</v>
      </c>
      <c r="G412" s="119">
        <f>'Прил 6'!H517</f>
        <v>7361514.0300000003</v>
      </c>
      <c r="H412" s="203">
        <f>'Прил 6'!I517</f>
        <v>7361514.0300000003</v>
      </c>
      <c r="I412" s="34"/>
      <c r="J412" s="34"/>
    </row>
    <row r="413" spans="1:10" ht="42.6" customHeight="1">
      <c r="A413" s="125" t="s">
        <v>284</v>
      </c>
      <c r="B413" s="122" t="s">
        <v>498</v>
      </c>
      <c r="C413" s="122" t="s">
        <v>401</v>
      </c>
      <c r="D413" s="122" t="s">
        <v>620</v>
      </c>
      <c r="E413" s="122" t="s">
        <v>315</v>
      </c>
      <c r="F413" s="119">
        <f>'Прил 6'!G518</f>
        <v>379348.08</v>
      </c>
      <c r="G413" s="119">
        <f>'Прил 6'!H518</f>
        <v>545304.98</v>
      </c>
      <c r="H413" s="203">
        <f>'Прил 6'!I518</f>
        <v>533819.07999999996</v>
      </c>
      <c r="I413" s="34"/>
      <c r="J413" s="34"/>
    </row>
    <row r="414" spans="1:10" ht="41.65" customHeight="1">
      <c r="A414" s="125" t="s">
        <v>621</v>
      </c>
      <c r="B414" s="122" t="s">
        <v>498</v>
      </c>
      <c r="C414" s="122" t="s">
        <v>401</v>
      </c>
      <c r="D414" s="122" t="s">
        <v>622</v>
      </c>
      <c r="E414" s="122"/>
      <c r="F414" s="119">
        <f t="shared" ref="F414:H415" si="56">F415</f>
        <v>2120509</v>
      </c>
      <c r="G414" s="119">
        <f t="shared" si="56"/>
        <v>2120509</v>
      </c>
      <c r="H414" s="203">
        <f t="shared" si="56"/>
        <v>2120509</v>
      </c>
      <c r="I414" s="34"/>
      <c r="J414" s="34"/>
    </row>
    <row r="415" spans="1:10" ht="42.6" customHeight="1">
      <c r="A415" s="125" t="s">
        <v>246</v>
      </c>
      <c r="B415" s="122" t="s">
        <v>498</v>
      </c>
      <c r="C415" s="122" t="s">
        <v>401</v>
      </c>
      <c r="D415" s="122" t="s">
        <v>623</v>
      </c>
      <c r="E415" s="122"/>
      <c r="F415" s="119">
        <f t="shared" si="56"/>
        <v>2120509</v>
      </c>
      <c r="G415" s="119">
        <f t="shared" si="56"/>
        <v>2120509</v>
      </c>
      <c r="H415" s="203">
        <f t="shared" si="56"/>
        <v>2120509</v>
      </c>
      <c r="I415" s="34"/>
      <c r="J415" s="34"/>
    </row>
    <row r="416" spans="1:10" ht="61.9" customHeight="1">
      <c r="A416" s="125" t="s">
        <v>248</v>
      </c>
      <c r="B416" s="122" t="s">
        <v>498</v>
      </c>
      <c r="C416" s="122" t="s">
        <v>401</v>
      </c>
      <c r="D416" s="122" t="s">
        <v>623</v>
      </c>
      <c r="E416" s="122" t="s">
        <v>256</v>
      </c>
      <c r="F416" s="119">
        <f>'Прил 6'!G521</f>
        <v>2120509</v>
      </c>
      <c r="G416" s="119">
        <f>'Прил 6'!H521</f>
        <v>2120509</v>
      </c>
      <c r="H416" s="203">
        <f>'Прил 6'!I521</f>
        <v>2120509</v>
      </c>
      <c r="I416" s="34"/>
      <c r="J416" s="34"/>
    </row>
    <row r="417" spans="1:10" ht="41.65" customHeight="1">
      <c r="A417" s="125" t="s">
        <v>285</v>
      </c>
      <c r="B417" s="122" t="s">
        <v>498</v>
      </c>
      <c r="C417" s="122" t="s">
        <v>401</v>
      </c>
      <c r="D417" s="122" t="s">
        <v>286</v>
      </c>
      <c r="E417" s="122"/>
      <c r="F417" s="119">
        <f t="shared" ref="F417:H420" si="57">F418</f>
        <v>7000</v>
      </c>
      <c r="G417" s="119">
        <f t="shared" si="57"/>
        <v>0</v>
      </c>
      <c r="H417" s="119">
        <f t="shared" si="57"/>
        <v>0</v>
      </c>
      <c r="I417" s="34"/>
      <c r="J417" s="34"/>
    </row>
    <row r="418" spans="1:10" ht="43.7" customHeight="1">
      <c r="A418" s="125" t="s">
        <v>573</v>
      </c>
      <c r="B418" s="122" t="s">
        <v>498</v>
      </c>
      <c r="C418" s="122" t="s">
        <v>401</v>
      </c>
      <c r="D418" s="122" t="s">
        <v>574</v>
      </c>
      <c r="E418" s="122"/>
      <c r="F418" s="119">
        <f t="shared" si="57"/>
        <v>7000</v>
      </c>
      <c r="G418" s="119">
        <f t="shared" si="57"/>
        <v>0</v>
      </c>
      <c r="H418" s="119">
        <f t="shared" si="57"/>
        <v>0</v>
      </c>
      <c r="I418" s="34"/>
      <c r="J418" s="34"/>
    </row>
    <row r="419" spans="1:10" ht="43.7" customHeight="1">
      <c r="A419" s="125" t="s">
        <v>575</v>
      </c>
      <c r="B419" s="122" t="s">
        <v>498</v>
      </c>
      <c r="C419" s="122" t="s">
        <v>401</v>
      </c>
      <c r="D419" s="122" t="s">
        <v>576</v>
      </c>
      <c r="E419" s="122"/>
      <c r="F419" s="119">
        <f t="shared" si="57"/>
        <v>7000</v>
      </c>
      <c r="G419" s="119">
        <f t="shared" si="57"/>
        <v>0</v>
      </c>
      <c r="H419" s="119">
        <f t="shared" si="57"/>
        <v>0</v>
      </c>
      <c r="I419" s="34"/>
      <c r="J419" s="34"/>
    </row>
    <row r="420" spans="1:10" ht="43.7" customHeight="1">
      <c r="A420" s="125" t="s">
        <v>577</v>
      </c>
      <c r="B420" s="122" t="s">
        <v>498</v>
      </c>
      <c r="C420" s="122" t="s">
        <v>401</v>
      </c>
      <c r="D420" s="122" t="s">
        <v>857</v>
      </c>
      <c r="E420" s="122"/>
      <c r="F420" s="119">
        <f t="shared" si="57"/>
        <v>7000</v>
      </c>
      <c r="G420" s="119">
        <f t="shared" si="57"/>
        <v>0</v>
      </c>
      <c r="H420" s="119">
        <f t="shared" si="57"/>
        <v>0</v>
      </c>
      <c r="I420" s="34"/>
      <c r="J420" s="34"/>
    </row>
    <row r="421" spans="1:10" ht="43.7" customHeight="1">
      <c r="A421" s="125" t="s">
        <v>284</v>
      </c>
      <c r="B421" s="122" t="s">
        <v>498</v>
      </c>
      <c r="C421" s="122" t="s">
        <v>401</v>
      </c>
      <c r="D421" s="122" t="s">
        <v>857</v>
      </c>
      <c r="E421" s="122" t="s">
        <v>315</v>
      </c>
      <c r="F421" s="119">
        <f>'Прил 6'!G526</f>
        <v>7000</v>
      </c>
      <c r="G421" s="119">
        <f>'Прил 6'!H526</f>
        <v>0</v>
      </c>
      <c r="H421" s="119">
        <f>'Прил 6'!I526</f>
        <v>0</v>
      </c>
      <c r="I421" s="34"/>
      <c r="J421" s="34"/>
    </row>
    <row r="422" spans="1:10" ht="18.75">
      <c r="A422" s="201" t="s">
        <v>629</v>
      </c>
      <c r="B422" s="124" t="s">
        <v>630</v>
      </c>
      <c r="C422" s="124" t="s">
        <v>239</v>
      </c>
      <c r="D422" s="124"/>
      <c r="E422" s="124"/>
      <c r="F422" s="118">
        <f>F423+F452</f>
        <v>26607112.34</v>
      </c>
      <c r="G422" s="118">
        <f>G423+G452</f>
        <v>29069898.060000002</v>
      </c>
      <c r="H422" s="199">
        <f>H423+H452</f>
        <v>30622230.969999999</v>
      </c>
      <c r="I422" s="34"/>
      <c r="J422" s="34"/>
    </row>
    <row r="423" spans="1:10" ht="18.75">
      <c r="A423" s="201" t="s">
        <v>631</v>
      </c>
      <c r="B423" s="124" t="s">
        <v>630</v>
      </c>
      <c r="C423" s="124" t="s">
        <v>238</v>
      </c>
      <c r="D423" s="124"/>
      <c r="E423" s="122"/>
      <c r="F423" s="118">
        <f>F424+F442+F447</f>
        <v>25594930.010000002</v>
      </c>
      <c r="G423" s="118">
        <f>G424+G442+G447</f>
        <v>27958516.060000002</v>
      </c>
      <c r="H423" s="199">
        <f>H424+H442+H447</f>
        <v>29510848.969999999</v>
      </c>
      <c r="I423" s="34"/>
      <c r="J423" s="34"/>
    </row>
    <row r="424" spans="1:10" ht="37.5">
      <c r="A424" s="202" t="s">
        <v>632</v>
      </c>
      <c r="B424" s="122" t="s">
        <v>630</v>
      </c>
      <c r="C424" s="122" t="s">
        <v>238</v>
      </c>
      <c r="D424" s="122" t="s">
        <v>633</v>
      </c>
      <c r="E424" s="122"/>
      <c r="F424" s="119">
        <f>F425+F434</f>
        <v>25472198.350000001</v>
      </c>
      <c r="G424" s="119">
        <f>G425+G434</f>
        <v>27932516.060000002</v>
      </c>
      <c r="H424" s="203">
        <f>H425+H434</f>
        <v>29480848.969999999</v>
      </c>
      <c r="I424" s="34"/>
      <c r="J424" s="34"/>
    </row>
    <row r="425" spans="1:10" ht="18.75">
      <c r="A425" s="125" t="s">
        <v>634</v>
      </c>
      <c r="B425" s="122" t="s">
        <v>630</v>
      </c>
      <c r="C425" s="122" t="s">
        <v>238</v>
      </c>
      <c r="D425" s="122" t="s">
        <v>635</v>
      </c>
      <c r="E425" s="122"/>
      <c r="F425" s="119">
        <f>F426</f>
        <v>8826826.3100000005</v>
      </c>
      <c r="G425" s="119">
        <f>G426</f>
        <v>9792159.0999999996</v>
      </c>
      <c r="H425" s="203">
        <f>H426</f>
        <v>10300674.26</v>
      </c>
      <c r="I425" s="34"/>
      <c r="J425" s="34"/>
    </row>
    <row r="426" spans="1:10" ht="37.5">
      <c r="A426" s="125" t="s">
        <v>636</v>
      </c>
      <c r="B426" s="122" t="s">
        <v>630</v>
      </c>
      <c r="C426" s="122" t="s">
        <v>238</v>
      </c>
      <c r="D426" s="122" t="s">
        <v>637</v>
      </c>
      <c r="E426" s="122"/>
      <c r="F426" s="119">
        <f>F427+F430+F432</f>
        <v>8826826.3100000005</v>
      </c>
      <c r="G426" s="119">
        <f>G427+G430</f>
        <v>9792159.0999999996</v>
      </c>
      <c r="H426" s="203">
        <f>H427+H430</f>
        <v>10300674.26</v>
      </c>
      <c r="I426" s="34"/>
      <c r="J426" s="34"/>
    </row>
    <row r="427" spans="1:10" ht="37.5">
      <c r="A427" s="125" t="s">
        <v>397</v>
      </c>
      <c r="B427" s="122" t="s">
        <v>630</v>
      </c>
      <c r="C427" s="122" t="s">
        <v>238</v>
      </c>
      <c r="D427" s="122" t="s">
        <v>638</v>
      </c>
      <c r="E427" s="122"/>
      <c r="F427" s="119">
        <f>F429+F428</f>
        <v>8676826.3100000005</v>
      </c>
      <c r="G427" s="119">
        <f>G429</f>
        <v>9742159.0999999996</v>
      </c>
      <c r="H427" s="203">
        <f>H429</f>
        <v>10250674.26</v>
      </c>
      <c r="I427" s="34"/>
      <c r="J427" s="34"/>
    </row>
    <row r="428" spans="1:10" ht="37.5">
      <c r="A428" s="125" t="s">
        <v>427</v>
      </c>
      <c r="B428" s="122" t="s">
        <v>630</v>
      </c>
      <c r="C428" s="122" t="s">
        <v>238</v>
      </c>
      <c r="D428" s="122" t="s">
        <v>638</v>
      </c>
      <c r="E428" s="122" t="s">
        <v>428</v>
      </c>
      <c r="F428" s="119">
        <f>'Прил 6'!G570</f>
        <v>20000</v>
      </c>
      <c r="G428" s="119">
        <f>'Прил 6'!H570</f>
        <v>0</v>
      </c>
      <c r="H428" s="119">
        <f>'Прил 6'!I570</f>
        <v>0</v>
      </c>
      <c r="I428" s="34"/>
      <c r="J428" s="34"/>
    </row>
    <row r="429" spans="1:10" ht="37.5">
      <c r="A429" s="125" t="s">
        <v>333</v>
      </c>
      <c r="B429" s="122" t="s">
        <v>630</v>
      </c>
      <c r="C429" s="122" t="s">
        <v>238</v>
      </c>
      <c r="D429" s="122" t="s">
        <v>638</v>
      </c>
      <c r="E429" s="122" t="s">
        <v>334</v>
      </c>
      <c r="F429" s="119">
        <f>'Прил 6'!G571</f>
        <v>8656826.3100000005</v>
      </c>
      <c r="G429" s="119">
        <f>'Прил 6'!H571</f>
        <v>9742159.0999999996</v>
      </c>
      <c r="H429" s="203">
        <f>'Прил 6'!I571</f>
        <v>10250674.26</v>
      </c>
      <c r="I429" s="34"/>
      <c r="J429" s="34"/>
    </row>
    <row r="430" spans="1:10" ht="18.75">
      <c r="A430" s="125" t="s">
        <v>639</v>
      </c>
      <c r="B430" s="122" t="s">
        <v>630</v>
      </c>
      <c r="C430" s="122" t="s">
        <v>238</v>
      </c>
      <c r="D430" s="122" t="s">
        <v>640</v>
      </c>
      <c r="E430" s="124"/>
      <c r="F430" s="119">
        <f>F431</f>
        <v>50000</v>
      </c>
      <c r="G430" s="119">
        <f>G431</f>
        <v>50000</v>
      </c>
      <c r="H430" s="203">
        <f>H431</f>
        <v>50000</v>
      </c>
      <c r="I430" s="34"/>
      <c r="J430" s="34"/>
    </row>
    <row r="431" spans="1:10" ht="37.5">
      <c r="A431" s="125" t="s">
        <v>333</v>
      </c>
      <c r="B431" s="122" t="s">
        <v>630</v>
      </c>
      <c r="C431" s="122" t="s">
        <v>238</v>
      </c>
      <c r="D431" s="122" t="s">
        <v>640</v>
      </c>
      <c r="E431" s="122" t="s">
        <v>334</v>
      </c>
      <c r="F431" s="119">
        <f>'Прил 6'!G573</f>
        <v>50000</v>
      </c>
      <c r="G431" s="119">
        <f>'Прил 6'!H573</f>
        <v>50000</v>
      </c>
      <c r="H431" s="203">
        <f>'Прил 6'!I573</f>
        <v>50000</v>
      </c>
      <c r="I431" s="34"/>
      <c r="J431" s="34"/>
    </row>
    <row r="432" spans="1:10" ht="37.5">
      <c r="A432" s="125" t="s">
        <v>956</v>
      </c>
      <c r="B432" s="122" t="s">
        <v>630</v>
      </c>
      <c r="C432" s="122" t="s">
        <v>238</v>
      </c>
      <c r="D432" s="122" t="s">
        <v>957</v>
      </c>
      <c r="E432" s="122"/>
      <c r="F432" s="119">
        <f>F433</f>
        <v>100000</v>
      </c>
      <c r="G432" s="119">
        <f>G433</f>
        <v>0</v>
      </c>
      <c r="H432" s="119">
        <f>H433</f>
        <v>0</v>
      </c>
      <c r="I432" s="34"/>
      <c r="J432" s="34"/>
    </row>
    <row r="433" spans="1:10" ht="37.5">
      <c r="A433" s="125" t="s">
        <v>333</v>
      </c>
      <c r="B433" s="122" t="s">
        <v>630</v>
      </c>
      <c r="C433" s="122" t="s">
        <v>238</v>
      </c>
      <c r="D433" s="122" t="s">
        <v>957</v>
      </c>
      <c r="E433" s="122" t="s">
        <v>334</v>
      </c>
      <c r="F433" s="119">
        <f>'Прил 6'!G575</f>
        <v>100000</v>
      </c>
      <c r="G433" s="119">
        <f>'Прил 6'!H575</f>
        <v>0</v>
      </c>
      <c r="H433" s="119">
        <f>'Прил 6'!I575</f>
        <v>0</v>
      </c>
      <c r="I433" s="34"/>
      <c r="J433" s="34"/>
    </row>
    <row r="434" spans="1:10" ht="18.75">
      <c r="A434" s="125" t="s">
        <v>641</v>
      </c>
      <c r="B434" s="122" t="s">
        <v>630</v>
      </c>
      <c r="C434" s="122" t="s">
        <v>238</v>
      </c>
      <c r="D434" s="122" t="s">
        <v>642</v>
      </c>
      <c r="E434" s="122"/>
      <c r="F434" s="119">
        <f>F435</f>
        <v>16645372.039999999</v>
      </c>
      <c r="G434" s="119">
        <f t="shared" ref="G434:H436" si="58">G435</f>
        <v>18140356.960000001</v>
      </c>
      <c r="H434" s="203">
        <f t="shared" si="58"/>
        <v>19180174.710000001</v>
      </c>
      <c r="I434" s="34"/>
      <c r="J434" s="34"/>
    </row>
    <row r="435" spans="1:10" ht="37.5">
      <c r="A435" s="125" t="s">
        <v>643</v>
      </c>
      <c r="B435" s="122" t="s">
        <v>630</v>
      </c>
      <c r="C435" s="122" t="s">
        <v>238</v>
      </c>
      <c r="D435" s="122" t="s">
        <v>644</v>
      </c>
      <c r="E435" s="122"/>
      <c r="F435" s="119">
        <f>F436+F438+F440</f>
        <v>16645372.039999999</v>
      </c>
      <c r="G435" s="119">
        <f t="shared" si="58"/>
        <v>18140356.960000001</v>
      </c>
      <c r="H435" s="203">
        <f t="shared" si="58"/>
        <v>19180174.710000001</v>
      </c>
      <c r="I435" s="34"/>
      <c r="J435" s="34"/>
    </row>
    <row r="436" spans="1:10" ht="37.5">
      <c r="A436" s="125" t="s">
        <v>397</v>
      </c>
      <c r="B436" s="122" t="s">
        <v>630</v>
      </c>
      <c r="C436" s="122" t="s">
        <v>238</v>
      </c>
      <c r="D436" s="122" t="s">
        <v>645</v>
      </c>
      <c r="E436" s="122"/>
      <c r="F436" s="119">
        <f>F437</f>
        <v>16495372.039999999</v>
      </c>
      <c r="G436" s="119">
        <f t="shared" si="58"/>
        <v>18140356.960000001</v>
      </c>
      <c r="H436" s="203">
        <f t="shared" si="58"/>
        <v>19180174.710000001</v>
      </c>
      <c r="I436" s="34"/>
      <c r="J436" s="34"/>
    </row>
    <row r="437" spans="1:10" ht="37.5">
      <c r="A437" s="125" t="s">
        <v>333</v>
      </c>
      <c r="B437" s="122" t="s">
        <v>630</v>
      </c>
      <c r="C437" s="122" t="s">
        <v>238</v>
      </c>
      <c r="D437" s="122" t="s">
        <v>645</v>
      </c>
      <c r="E437" s="122" t="s">
        <v>334</v>
      </c>
      <c r="F437" s="119">
        <f>'Прил 6'!G579</f>
        <v>16495372.039999999</v>
      </c>
      <c r="G437" s="119">
        <f>'Прил 6'!H579</f>
        <v>18140356.960000001</v>
      </c>
      <c r="H437" s="203">
        <f>'Прил 6'!I579</f>
        <v>19180174.710000001</v>
      </c>
      <c r="I437" s="34"/>
      <c r="J437" s="34"/>
    </row>
    <row r="438" spans="1:10" ht="37.5">
      <c r="A438" s="125" t="s">
        <v>958</v>
      </c>
      <c r="B438" s="122" t="s">
        <v>630</v>
      </c>
      <c r="C438" s="122" t="s">
        <v>238</v>
      </c>
      <c r="D438" s="122" t="s">
        <v>959</v>
      </c>
      <c r="E438" s="122"/>
      <c r="F438" s="119">
        <f>F439</f>
        <v>50000</v>
      </c>
      <c r="G438" s="119">
        <f>G439</f>
        <v>0</v>
      </c>
      <c r="H438" s="119">
        <f>H439</f>
        <v>0</v>
      </c>
      <c r="I438" s="34"/>
      <c r="J438" s="34"/>
    </row>
    <row r="439" spans="1:10" ht="37.5">
      <c r="A439" s="125" t="s">
        <v>333</v>
      </c>
      <c r="B439" s="122" t="s">
        <v>630</v>
      </c>
      <c r="C439" s="122" t="s">
        <v>238</v>
      </c>
      <c r="D439" s="122" t="s">
        <v>959</v>
      </c>
      <c r="E439" s="122" t="s">
        <v>334</v>
      </c>
      <c r="F439" s="119">
        <f>'Прил 6'!G581</f>
        <v>50000</v>
      </c>
      <c r="G439" s="119">
        <f>'Прил 6'!H581</f>
        <v>0</v>
      </c>
      <c r="H439" s="119">
        <f>'Прил 6'!I581</f>
        <v>0</v>
      </c>
      <c r="I439" s="34"/>
      <c r="J439" s="34"/>
    </row>
    <row r="440" spans="1:10" ht="37.5">
      <c r="A440" s="125" t="s">
        <v>956</v>
      </c>
      <c r="B440" s="122" t="s">
        <v>630</v>
      </c>
      <c r="C440" s="122" t="s">
        <v>238</v>
      </c>
      <c r="D440" s="122" t="s">
        <v>960</v>
      </c>
      <c r="E440" s="122"/>
      <c r="F440" s="119">
        <f>F441</f>
        <v>100000</v>
      </c>
      <c r="G440" s="119">
        <f>G441</f>
        <v>0</v>
      </c>
      <c r="H440" s="119">
        <f>H441</f>
        <v>0</v>
      </c>
      <c r="I440" s="34"/>
      <c r="J440" s="34"/>
    </row>
    <row r="441" spans="1:10" ht="37.5">
      <c r="A441" s="125" t="s">
        <v>333</v>
      </c>
      <c r="B441" s="122" t="s">
        <v>630</v>
      </c>
      <c r="C441" s="122" t="s">
        <v>238</v>
      </c>
      <c r="D441" s="122" t="s">
        <v>960</v>
      </c>
      <c r="E441" s="122" t="s">
        <v>334</v>
      </c>
      <c r="F441" s="119">
        <f>'Прил 6'!G583</f>
        <v>100000</v>
      </c>
      <c r="G441" s="119">
        <f>'Прил 6'!H583</f>
        <v>0</v>
      </c>
      <c r="H441" s="119">
        <f>'Прил 6'!I583</f>
        <v>0</v>
      </c>
      <c r="I441" s="34"/>
      <c r="J441" s="34"/>
    </row>
    <row r="442" spans="1:10" ht="37.5">
      <c r="A442" s="125" t="s">
        <v>523</v>
      </c>
      <c r="B442" s="122" t="s">
        <v>630</v>
      </c>
      <c r="C442" s="122" t="s">
        <v>238</v>
      </c>
      <c r="D442" s="122" t="s">
        <v>524</v>
      </c>
      <c r="E442" s="122"/>
      <c r="F442" s="119">
        <f>F443</f>
        <v>24000</v>
      </c>
      <c r="G442" s="119">
        <f t="shared" ref="G442:H445" si="59">G443</f>
        <v>26000</v>
      </c>
      <c r="H442" s="203">
        <f t="shared" si="59"/>
        <v>30000</v>
      </c>
      <c r="I442" s="34"/>
      <c r="J442" s="34"/>
    </row>
    <row r="443" spans="1:10" ht="37.5">
      <c r="A443" s="125" t="s">
        <v>525</v>
      </c>
      <c r="B443" s="122" t="s">
        <v>630</v>
      </c>
      <c r="C443" s="122" t="s">
        <v>238</v>
      </c>
      <c r="D443" s="122" t="s">
        <v>526</v>
      </c>
      <c r="E443" s="122"/>
      <c r="F443" s="119">
        <f>F444</f>
        <v>24000</v>
      </c>
      <c r="G443" s="119">
        <f t="shared" si="59"/>
        <v>26000</v>
      </c>
      <c r="H443" s="203">
        <f t="shared" si="59"/>
        <v>30000</v>
      </c>
      <c r="I443" s="34"/>
      <c r="J443" s="34"/>
    </row>
    <row r="444" spans="1:10" ht="37.5">
      <c r="A444" s="125" t="s">
        <v>527</v>
      </c>
      <c r="B444" s="122" t="s">
        <v>630</v>
      </c>
      <c r="C444" s="122" t="s">
        <v>238</v>
      </c>
      <c r="D444" s="122" t="s">
        <v>528</v>
      </c>
      <c r="E444" s="122"/>
      <c r="F444" s="119">
        <f>F445</f>
        <v>24000</v>
      </c>
      <c r="G444" s="119">
        <f t="shared" si="59"/>
        <v>26000</v>
      </c>
      <c r="H444" s="203">
        <f t="shared" si="59"/>
        <v>30000</v>
      </c>
      <c r="I444" s="34"/>
      <c r="J444" s="34"/>
    </row>
    <row r="445" spans="1:10" ht="18.75">
      <c r="A445" s="125" t="s">
        <v>529</v>
      </c>
      <c r="B445" s="122" t="s">
        <v>630</v>
      </c>
      <c r="C445" s="122" t="s">
        <v>238</v>
      </c>
      <c r="D445" s="122" t="s">
        <v>530</v>
      </c>
      <c r="E445" s="122"/>
      <c r="F445" s="119">
        <f>F446</f>
        <v>24000</v>
      </c>
      <c r="G445" s="119">
        <f t="shared" si="59"/>
        <v>26000</v>
      </c>
      <c r="H445" s="203">
        <f t="shared" si="59"/>
        <v>30000</v>
      </c>
      <c r="I445" s="34"/>
      <c r="J445" s="34"/>
    </row>
    <row r="446" spans="1:10" ht="37.5">
      <c r="A446" s="125" t="s">
        <v>333</v>
      </c>
      <c r="B446" s="122" t="s">
        <v>630</v>
      </c>
      <c r="C446" s="122" t="s">
        <v>238</v>
      </c>
      <c r="D446" s="122" t="s">
        <v>530</v>
      </c>
      <c r="E446" s="122" t="s">
        <v>334</v>
      </c>
      <c r="F446" s="119">
        <f>'Прил 6'!G588</f>
        <v>24000</v>
      </c>
      <c r="G446" s="119">
        <f>'Прил 6'!H588</f>
        <v>26000</v>
      </c>
      <c r="H446" s="203">
        <f>'Прил 6'!I588</f>
        <v>30000</v>
      </c>
      <c r="I446" s="34"/>
      <c r="J446" s="34"/>
    </row>
    <row r="447" spans="1:10" ht="75">
      <c r="A447" s="125" t="s">
        <v>402</v>
      </c>
      <c r="B447" s="122" t="s">
        <v>630</v>
      </c>
      <c r="C447" s="122" t="s">
        <v>238</v>
      </c>
      <c r="D447" s="122" t="s">
        <v>403</v>
      </c>
      <c r="E447" s="124"/>
      <c r="F447" s="119">
        <f>F448</f>
        <v>98731.66</v>
      </c>
      <c r="G447" s="119">
        <f t="shared" ref="G447:H450" si="60">G448</f>
        <v>0</v>
      </c>
      <c r="H447" s="203">
        <f t="shared" si="60"/>
        <v>0</v>
      </c>
      <c r="I447" s="34"/>
      <c r="J447" s="34"/>
    </row>
    <row r="448" spans="1:10" ht="56.25">
      <c r="A448" s="125" t="s">
        <v>404</v>
      </c>
      <c r="B448" s="122" t="s">
        <v>630</v>
      </c>
      <c r="C448" s="122" t="s">
        <v>238</v>
      </c>
      <c r="D448" s="122" t="s">
        <v>405</v>
      </c>
      <c r="E448" s="122"/>
      <c r="F448" s="119">
        <f>F449</f>
        <v>98731.66</v>
      </c>
      <c r="G448" s="119">
        <f t="shared" si="60"/>
        <v>0</v>
      </c>
      <c r="H448" s="203">
        <f t="shared" si="60"/>
        <v>0</v>
      </c>
      <c r="I448" s="34"/>
      <c r="J448" s="34"/>
    </row>
    <row r="449" spans="1:10" ht="75">
      <c r="A449" s="125" t="s">
        <v>406</v>
      </c>
      <c r="B449" s="122" t="s">
        <v>630</v>
      </c>
      <c r="C449" s="122" t="s">
        <v>238</v>
      </c>
      <c r="D449" s="122" t="s">
        <v>407</v>
      </c>
      <c r="E449" s="122"/>
      <c r="F449" s="119">
        <f>F450</f>
        <v>98731.66</v>
      </c>
      <c r="G449" s="119">
        <f t="shared" si="60"/>
        <v>0</v>
      </c>
      <c r="H449" s="203">
        <f t="shared" si="60"/>
        <v>0</v>
      </c>
      <c r="I449" s="34"/>
      <c r="J449" s="34"/>
    </row>
    <row r="450" spans="1:10" ht="56.25">
      <c r="A450" s="125" t="s">
        <v>408</v>
      </c>
      <c r="B450" s="122" t="s">
        <v>630</v>
      </c>
      <c r="C450" s="122" t="s">
        <v>238</v>
      </c>
      <c r="D450" s="122" t="s">
        <v>409</v>
      </c>
      <c r="E450" s="122"/>
      <c r="F450" s="119">
        <f>F451</f>
        <v>98731.66</v>
      </c>
      <c r="G450" s="119">
        <f t="shared" si="60"/>
        <v>0</v>
      </c>
      <c r="H450" s="203">
        <f t="shared" si="60"/>
        <v>0</v>
      </c>
      <c r="I450" s="34"/>
      <c r="J450" s="34"/>
    </row>
    <row r="451" spans="1:10" ht="37.5">
      <c r="A451" s="125" t="s">
        <v>333</v>
      </c>
      <c r="B451" s="122" t="s">
        <v>630</v>
      </c>
      <c r="C451" s="122" t="s">
        <v>238</v>
      </c>
      <c r="D451" s="122" t="s">
        <v>409</v>
      </c>
      <c r="E451" s="122" t="s">
        <v>334</v>
      </c>
      <c r="F451" s="119">
        <f>'Прил 6'!G593</f>
        <v>98731.66</v>
      </c>
      <c r="G451" s="119">
        <f>'Прил 6'!H593</f>
        <v>0</v>
      </c>
      <c r="H451" s="203">
        <f>'Прил 6'!I593</f>
        <v>0</v>
      </c>
      <c r="I451" s="34"/>
      <c r="J451" s="34"/>
    </row>
    <row r="452" spans="1:10" s="60" customFormat="1" ht="18.75">
      <c r="A452" s="201" t="s">
        <v>646</v>
      </c>
      <c r="B452" s="124" t="s">
        <v>630</v>
      </c>
      <c r="C452" s="124" t="s">
        <v>273</v>
      </c>
      <c r="D452" s="124"/>
      <c r="E452" s="124"/>
      <c r="F452" s="118">
        <f t="shared" ref="F452:H453" si="61">F453</f>
        <v>1012182.33</v>
      </c>
      <c r="G452" s="118">
        <f t="shared" si="61"/>
        <v>1111382</v>
      </c>
      <c r="H452" s="199">
        <f t="shared" si="61"/>
        <v>1111382</v>
      </c>
      <c r="I452" s="34"/>
      <c r="J452" s="34"/>
    </row>
    <row r="453" spans="1:10" ht="37.5">
      <c r="A453" s="202" t="s">
        <v>632</v>
      </c>
      <c r="B453" s="122" t="s">
        <v>630</v>
      </c>
      <c r="C453" s="122" t="s">
        <v>273</v>
      </c>
      <c r="D453" s="122" t="s">
        <v>633</v>
      </c>
      <c r="E453" s="122"/>
      <c r="F453" s="119">
        <f t="shared" si="61"/>
        <v>1012182.33</v>
      </c>
      <c r="G453" s="119">
        <f t="shared" si="61"/>
        <v>1111382</v>
      </c>
      <c r="H453" s="203">
        <f t="shared" si="61"/>
        <v>1111382</v>
      </c>
      <c r="I453" s="34"/>
      <c r="J453" s="34"/>
    </row>
    <row r="454" spans="1:10" ht="37.5">
      <c r="A454" s="125" t="s">
        <v>647</v>
      </c>
      <c r="B454" s="122" t="s">
        <v>630</v>
      </c>
      <c r="C454" s="122" t="s">
        <v>273</v>
      </c>
      <c r="D454" s="122" t="s">
        <v>648</v>
      </c>
      <c r="E454" s="122"/>
      <c r="F454" s="119">
        <f>F455+F458</f>
        <v>1012182.33</v>
      </c>
      <c r="G454" s="119">
        <f>G455+G458</f>
        <v>1111382</v>
      </c>
      <c r="H454" s="203">
        <f>H455+H458</f>
        <v>1111382</v>
      </c>
      <c r="I454" s="34"/>
      <c r="J454" s="34"/>
    </row>
    <row r="455" spans="1:10" ht="37.5">
      <c r="A455" s="125" t="s">
        <v>649</v>
      </c>
      <c r="B455" s="122" t="s">
        <v>630</v>
      </c>
      <c r="C455" s="122" t="s">
        <v>273</v>
      </c>
      <c r="D455" s="122" t="s">
        <v>650</v>
      </c>
      <c r="E455" s="122"/>
      <c r="F455" s="119">
        <f t="shared" ref="F455:H456" si="62">F456</f>
        <v>52872</v>
      </c>
      <c r="G455" s="119">
        <f t="shared" si="62"/>
        <v>52872</v>
      </c>
      <c r="H455" s="203">
        <f t="shared" si="62"/>
        <v>52872</v>
      </c>
      <c r="I455" s="34"/>
      <c r="J455" s="34"/>
    </row>
    <row r="456" spans="1:10" ht="56.25">
      <c r="A456" s="202" t="s">
        <v>651</v>
      </c>
      <c r="B456" s="122" t="s">
        <v>630</v>
      </c>
      <c r="C456" s="122" t="s">
        <v>273</v>
      </c>
      <c r="D456" s="122" t="s">
        <v>652</v>
      </c>
      <c r="E456" s="122"/>
      <c r="F456" s="119">
        <f t="shared" si="62"/>
        <v>52872</v>
      </c>
      <c r="G456" s="119">
        <f t="shared" si="62"/>
        <v>52872</v>
      </c>
      <c r="H456" s="203">
        <f t="shared" si="62"/>
        <v>52872</v>
      </c>
      <c r="I456" s="34"/>
      <c r="J456" s="34"/>
    </row>
    <row r="457" spans="1:10" ht="75">
      <c r="A457" s="125" t="s">
        <v>248</v>
      </c>
      <c r="B457" s="122" t="s">
        <v>630</v>
      </c>
      <c r="C457" s="122" t="s">
        <v>273</v>
      </c>
      <c r="D457" s="122" t="s">
        <v>652</v>
      </c>
      <c r="E457" s="122" t="s">
        <v>256</v>
      </c>
      <c r="F457" s="119">
        <f>'Прил 6'!G599</f>
        <v>52872</v>
      </c>
      <c r="G457" s="119">
        <f>'Прил 6'!H599</f>
        <v>52872</v>
      </c>
      <c r="H457" s="203">
        <f>'Прил 6'!I599</f>
        <v>52872</v>
      </c>
      <c r="I457" s="34"/>
      <c r="J457" s="34"/>
    </row>
    <row r="458" spans="1:10" ht="37.5">
      <c r="A458" s="125" t="s">
        <v>621</v>
      </c>
      <c r="B458" s="122" t="s">
        <v>630</v>
      </c>
      <c r="C458" s="122" t="s">
        <v>273</v>
      </c>
      <c r="D458" s="122" t="s">
        <v>653</v>
      </c>
      <c r="E458" s="122"/>
      <c r="F458" s="119">
        <f>F459</f>
        <v>959310.33</v>
      </c>
      <c r="G458" s="119">
        <f>G459</f>
        <v>1058510</v>
      </c>
      <c r="H458" s="203">
        <f>H459</f>
        <v>1058510</v>
      </c>
      <c r="I458" s="34"/>
      <c r="J458" s="34"/>
    </row>
    <row r="459" spans="1:10" ht="37.5">
      <c r="A459" s="125" t="s">
        <v>246</v>
      </c>
      <c r="B459" s="122" t="s">
        <v>630</v>
      </c>
      <c r="C459" s="122" t="s">
        <v>273</v>
      </c>
      <c r="D459" s="122" t="s">
        <v>654</v>
      </c>
      <c r="E459" s="122"/>
      <c r="F459" s="119">
        <f>F460+F461</f>
        <v>959310.33</v>
      </c>
      <c r="G459" s="119">
        <f>G460+G461</f>
        <v>1058510</v>
      </c>
      <c r="H459" s="203">
        <f>H460+H461</f>
        <v>1058510</v>
      </c>
      <c r="I459" s="34"/>
      <c r="J459" s="34"/>
    </row>
    <row r="460" spans="1:10" ht="75">
      <c r="A460" s="125" t="s">
        <v>248</v>
      </c>
      <c r="B460" s="122" t="s">
        <v>630</v>
      </c>
      <c r="C460" s="122" t="s">
        <v>273</v>
      </c>
      <c r="D460" s="122" t="s">
        <v>654</v>
      </c>
      <c r="E460" s="122" t="s">
        <v>256</v>
      </c>
      <c r="F460" s="119">
        <f>'Прил 6'!G602</f>
        <v>956660.33</v>
      </c>
      <c r="G460" s="119">
        <f>'Прил 6'!H602</f>
        <v>1055510</v>
      </c>
      <c r="H460" s="203">
        <f>'Прил 6'!I602</f>
        <v>1055510</v>
      </c>
      <c r="I460" s="34"/>
      <c r="J460" s="34"/>
    </row>
    <row r="461" spans="1:10" ht="37.5">
      <c r="A461" s="125" t="s">
        <v>284</v>
      </c>
      <c r="B461" s="122" t="s">
        <v>630</v>
      </c>
      <c r="C461" s="122" t="s">
        <v>273</v>
      </c>
      <c r="D461" s="122" t="s">
        <v>654</v>
      </c>
      <c r="E461" s="122" t="s">
        <v>315</v>
      </c>
      <c r="F461" s="119">
        <f>'Прил 6'!G603</f>
        <v>2650</v>
      </c>
      <c r="G461" s="119">
        <f>'Прил 6'!H603</f>
        <v>3000</v>
      </c>
      <c r="H461" s="203">
        <f>'Прил 6'!I603</f>
        <v>3000</v>
      </c>
      <c r="I461" s="34"/>
      <c r="J461" s="34"/>
    </row>
    <row r="462" spans="1:10" ht="24.75" customHeight="1">
      <c r="A462" s="216" t="s">
        <v>655</v>
      </c>
      <c r="B462" s="124" t="s">
        <v>401</v>
      </c>
      <c r="C462" s="124" t="s">
        <v>239</v>
      </c>
      <c r="D462" s="124"/>
      <c r="E462" s="124"/>
      <c r="F462" s="118">
        <f>F463</f>
        <v>534029</v>
      </c>
      <c r="G462" s="118">
        <f t="shared" ref="G462:H466" si="63">G463</f>
        <v>534029</v>
      </c>
      <c r="H462" s="199">
        <f t="shared" si="63"/>
        <v>534029</v>
      </c>
      <c r="I462" s="34"/>
      <c r="J462" s="34"/>
    </row>
    <row r="463" spans="1:10" ht="23.25" customHeight="1">
      <c r="A463" s="216" t="s">
        <v>656</v>
      </c>
      <c r="B463" s="124" t="s">
        <v>401</v>
      </c>
      <c r="C463" s="124" t="s">
        <v>498</v>
      </c>
      <c r="D463" s="124"/>
      <c r="E463" s="124"/>
      <c r="F463" s="118">
        <f>F464</f>
        <v>534029</v>
      </c>
      <c r="G463" s="118">
        <f t="shared" si="63"/>
        <v>534029</v>
      </c>
      <c r="H463" s="199">
        <f t="shared" si="63"/>
        <v>534029</v>
      </c>
      <c r="I463" s="34"/>
      <c r="J463" s="34"/>
    </row>
    <row r="464" spans="1:10" ht="42.75" customHeight="1">
      <c r="A464" s="125" t="s">
        <v>300</v>
      </c>
      <c r="B464" s="122" t="s">
        <v>401</v>
      </c>
      <c r="C464" s="122" t="s">
        <v>498</v>
      </c>
      <c r="D464" s="122" t="s">
        <v>301</v>
      </c>
      <c r="E464" s="122"/>
      <c r="F464" s="119">
        <f>F465</f>
        <v>534029</v>
      </c>
      <c r="G464" s="119">
        <f t="shared" si="63"/>
        <v>534029</v>
      </c>
      <c r="H464" s="203">
        <f t="shared" si="63"/>
        <v>534029</v>
      </c>
      <c r="I464" s="34"/>
      <c r="J464" s="34"/>
    </row>
    <row r="465" spans="1:10" ht="42.75" customHeight="1">
      <c r="A465" s="125" t="s">
        <v>302</v>
      </c>
      <c r="B465" s="122" t="s">
        <v>401</v>
      </c>
      <c r="C465" s="122" t="s">
        <v>498</v>
      </c>
      <c r="D465" s="122" t="s">
        <v>303</v>
      </c>
      <c r="E465" s="122"/>
      <c r="F465" s="119">
        <f>F466</f>
        <v>534029</v>
      </c>
      <c r="G465" s="119">
        <f t="shared" si="63"/>
        <v>534029</v>
      </c>
      <c r="H465" s="203">
        <f t="shared" si="63"/>
        <v>534029</v>
      </c>
      <c r="I465" s="34"/>
      <c r="J465" s="34"/>
    </row>
    <row r="466" spans="1:10" ht="42" customHeight="1">
      <c r="A466" s="125" t="s">
        <v>881</v>
      </c>
      <c r="B466" s="122" t="s">
        <v>401</v>
      </c>
      <c r="C466" s="122" t="s">
        <v>498</v>
      </c>
      <c r="D466" s="122" t="s">
        <v>657</v>
      </c>
      <c r="E466" s="122"/>
      <c r="F466" s="119">
        <f>F467</f>
        <v>534029</v>
      </c>
      <c r="G466" s="119">
        <f t="shared" si="63"/>
        <v>534029</v>
      </c>
      <c r="H466" s="203">
        <f t="shared" si="63"/>
        <v>534029</v>
      </c>
      <c r="I466" s="34"/>
      <c r="J466" s="34"/>
    </row>
    <row r="467" spans="1:10" ht="42.75" customHeight="1">
      <c r="A467" s="125" t="s">
        <v>284</v>
      </c>
      <c r="B467" s="122" t="s">
        <v>401</v>
      </c>
      <c r="C467" s="122" t="s">
        <v>498</v>
      </c>
      <c r="D467" s="122" t="s">
        <v>657</v>
      </c>
      <c r="E467" s="122" t="s">
        <v>315</v>
      </c>
      <c r="F467" s="119">
        <f>'Прил 6'!G223</f>
        <v>534029</v>
      </c>
      <c r="G467" s="119">
        <f>'Прил 6'!H223</f>
        <v>534029</v>
      </c>
      <c r="H467" s="203">
        <f>'Прил 6'!I223</f>
        <v>534029</v>
      </c>
      <c r="I467" s="34"/>
      <c r="J467" s="34"/>
    </row>
    <row r="468" spans="1:10" ht="18.75">
      <c r="A468" s="205" t="s">
        <v>658</v>
      </c>
      <c r="B468" s="124">
        <v>10</v>
      </c>
      <c r="C468" s="124" t="s">
        <v>239</v>
      </c>
      <c r="D468" s="124"/>
      <c r="E468" s="124"/>
      <c r="F468" s="118">
        <f>F469+F475+F507+F558</f>
        <v>124682357.49000001</v>
      </c>
      <c r="G468" s="118">
        <f>G469+G475+G507+G558</f>
        <v>71562669</v>
      </c>
      <c r="H468" s="199">
        <f>H469+H475+H507+H558</f>
        <v>71560269</v>
      </c>
      <c r="I468" s="34"/>
      <c r="J468" s="34"/>
    </row>
    <row r="469" spans="1:10" ht="18.75">
      <c r="A469" s="205" t="s">
        <v>659</v>
      </c>
      <c r="B469" s="124" t="s">
        <v>660</v>
      </c>
      <c r="C469" s="124" t="s">
        <v>238</v>
      </c>
      <c r="D469" s="124"/>
      <c r="E469" s="124"/>
      <c r="F469" s="118">
        <f>F470</f>
        <v>138751.49</v>
      </c>
      <c r="G469" s="118">
        <f t="shared" ref="G469:H473" si="64">G470</f>
        <v>30000</v>
      </c>
      <c r="H469" s="199">
        <f t="shared" si="64"/>
        <v>30000</v>
      </c>
      <c r="I469" s="34"/>
      <c r="J469" s="34"/>
    </row>
    <row r="470" spans="1:10" ht="41.65" customHeight="1">
      <c r="A470" s="207" t="s">
        <v>326</v>
      </c>
      <c r="B470" s="122" t="s">
        <v>660</v>
      </c>
      <c r="C470" s="122" t="s">
        <v>238</v>
      </c>
      <c r="D470" s="122" t="s">
        <v>327</v>
      </c>
      <c r="E470" s="124"/>
      <c r="F470" s="119">
        <f>F471</f>
        <v>138751.49</v>
      </c>
      <c r="G470" s="119">
        <f t="shared" si="64"/>
        <v>30000</v>
      </c>
      <c r="H470" s="203">
        <f t="shared" si="64"/>
        <v>30000</v>
      </c>
      <c r="I470" s="34"/>
      <c r="J470" s="34"/>
    </row>
    <row r="471" spans="1:10" ht="41.65" customHeight="1">
      <c r="A471" s="125" t="s">
        <v>337</v>
      </c>
      <c r="B471" s="122" t="s">
        <v>660</v>
      </c>
      <c r="C471" s="122" t="s">
        <v>238</v>
      </c>
      <c r="D471" s="122" t="s">
        <v>338</v>
      </c>
      <c r="E471" s="122"/>
      <c r="F471" s="119">
        <f>F472</f>
        <v>138751.49</v>
      </c>
      <c r="G471" s="119">
        <f t="shared" si="64"/>
        <v>30000</v>
      </c>
      <c r="H471" s="203">
        <f t="shared" si="64"/>
        <v>30000</v>
      </c>
      <c r="I471" s="34"/>
      <c r="J471" s="34"/>
    </row>
    <row r="472" spans="1:10" ht="39.4" customHeight="1">
      <c r="A472" s="209" t="s">
        <v>661</v>
      </c>
      <c r="B472" s="122" t="s">
        <v>660</v>
      </c>
      <c r="C472" s="122" t="s">
        <v>238</v>
      </c>
      <c r="D472" s="122" t="s">
        <v>662</v>
      </c>
      <c r="E472" s="122"/>
      <c r="F472" s="119">
        <f>F473</f>
        <v>138751.49</v>
      </c>
      <c r="G472" s="119">
        <f t="shared" si="64"/>
        <v>30000</v>
      </c>
      <c r="H472" s="203">
        <f t="shared" si="64"/>
        <v>30000</v>
      </c>
      <c r="I472" s="34"/>
      <c r="J472" s="34"/>
    </row>
    <row r="473" spans="1:10" ht="37.5">
      <c r="A473" s="202" t="s">
        <v>663</v>
      </c>
      <c r="B473" s="122" t="s">
        <v>660</v>
      </c>
      <c r="C473" s="122" t="s">
        <v>238</v>
      </c>
      <c r="D473" s="122" t="s">
        <v>664</v>
      </c>
      <c r="E473" s="122"/>
      <c r="F473" s="119">
        <f>F474</f>
        <v>138751.49</v>
      </c>
      <c r="G473" s="119">
        <f t="shared" si="64"/>
        <v>30000</v>
      </c>
      <c r="H473" s="203">
        <f t="shared" si="64"/>
        <v>30000</v>
      </c>
      <c r="I473" s="34"/>
      <c r="J473" s="34"/>
    </row>
    <row r="474" spans="1:10" ht="18.75">
      <c r="A474" s="215" t="s">
        <v>611</v>
      </c>
      <c r="B474" s="122" t="s">
        <v>660</v>
      </c>
      <c r="C474" s="122" t="s">
        <v>238</v>
      </c>
      <c r="D474" s="122" t="s">
        <v>664</v>
      </c>
      <c r="E474" s="122" t="s">
        <v>612</v>
      </c>
      <c r="F474" s="119">
        <f>'Прил 6'!G275</f>
        <v>138751.49</v>
      </c>
      <c r="G474" s="119">
        <f>'Прил 6'!H275</f>
        <v>30000</v>
      </c>
      <c r="H474" s="203">
        <f>'Прил 6'!I275</f>
        <v>30000</v>
      </c>
      <c r="I474" s="34"/>
      <c r="J474" s="34"/>
    </row>
    <row r="475" spans="1:10" ht="18.75">
      <c r="A475" s="205" t="s">
        <v>665</v>
      </c>
      <c r="B475" s="124">
        <v>10</v>
      </c>
      <c r="C475" s="124" t="s">
        <v>250</v>
      </c>
      <c r="D475" s="122"/>
      <c r="E475" s="122"/>
      <c r="F475" s="118">
        <f>F476+F481+F498</f>
        <v>39090007</v>
      </c>
      <c r="G475" s="118">
        <f>G476+G481+G498</f>
        <v>39090007</v>
      </c>
      <c r="H475" s="118">
        <f>H476+H481+H498</f>
        <v>39090007</v>
      </c>
      <c r="I475" s="34"/>
      <c r="J475" s="34"/>
    </row>
    <row r="476" spans="1:10" ht="37.5">
      <c r="A476" s="202" t="s">
        <v>632</v>
      </c>
      <c r="B476" s="122" t="s">
        <v>660</v>
      </c>
      <c r="C476" s="122" t="s">
        <v>250</v>
      </c>
      <c r="D476" s="122" t="s">
        <v>633</v>
      </c>
      <c r="E476" s="122"/>
      <c r="F476" s="119">
        <f>F477</f>
        <v>1829088</v>
      </c>
      <c r="G476" s="119">
        <f t="shared" ref="G476:H479" si="65">G477</f>
        <v>1829088</v>
      </c>
      <c r="H476" s="203">
        <f t="shared" si="65"/>
        <v>1829088</v>
      </c>
      <c r="I476" s="34"/>
      <c r="J476" s="34"/>
    </row>
    <row r="477" spans="1:10" ht="37.5">
      <c r="A477" s="125" t="s">
        <v>647</v>
      </c>
      <c r="B477" s="122" t="s">
        <v>660</v>
      </c>
      <c r="C477" s="122" t="s">
        <v>250</v>
      </c>
      <c r="D477" s="122" t="s">
        <v>648</v>
      </c>
      <c r="E477" s="122"/>
      <c r="F477" s="119">
        <f>F478</f>
        <v>1829088</v>
      </c>
      <c r="G477" s="119">
        <f t="shared" si="65"/>
        <v>1829088</v>
      </c>
      <c r="H477" s="203">
        <f t="shared" si="65"/>
        <v>1829088</v>
      </c>
      <c r="I477" s="34"/>
      <c r="J477" s="34"/>
    </row>
    <row r="478" spans="1:10" ht="37.5">
      <c r="A478" s="207" t="s">
        <v>666</v>
      </c>
      <c r="B478" s="122" t="s">
        <v>660</v>
      </c>
      <c r="C478" s="122" t="s">
        <v>250</v>
      </c>
      <c r="D478" s="122" t="s">
        <v>667</v>
      </c>
      <c r="E478" s="122"/>
      <c r="F478" s="119">
        <f>F479</f>
        <v>1829088</v>
      </c>
      <c r="G478" s="119">
        <f t="shared" si="65"/>
        <v>1829088</v>
      </c>
      <c r="H478" s="203">
        <f t="shared" si="65"/>
        <v>1829088</v>
      </c>
      <c r="I478" s="34"/>
      <c r="J478" s="34"/>
    </row>
    <row r="479" spans="1:10" ht="56.25">
      <c r="A479" s="217" t="s">
        <v>668</v>
      </c>
      <c r="B479" s="122" t="s">
        <v>660</v>
      </c>
      <c r="C479" s="122" t="s">
        <v>250</v>
      </c>
      <c r="D479" s="122" t="s">
        <v>669</v>
      </c>
      <c r="E479" s="122"/>
      <c r="F479" s="119">
        <f>F480</f>
        <v>1829088</v>
      </c>
      <c r="G479" s="119">
        <f t="shared" si="65"/>
        <v>1829088</v>
      </c>
      <c r="H479" s="203">
        <f t="shared" si="65"/>
        <v>1829088</v>
      </c>
      <c r="I479" s="34"/>
      <c r="J479" s="34"/>
    </row>
    <row r="480" spans="1:10" ht="18.75">
      <c r="A480" s="215" t="s">
        <v>611</v>
      </c>
      <c r="B480" s="122" t="s">
        <v>660</v>
      </c>
      <c r="C480" s="122" t="s">
        <v>250</v>
      </c>
      <c r="D480" s="122" t="s">
        <v>669</v>
      </c>
      <c r="E480" s="122" t="s">
        <v>612</v>
      </c>
      <c r="F480" s="119">
        <f>'Прил 6'!G610</f>
        <v>1829088</v>
      </c>
      <c r="G480" s="119">
        <f>'Прил 6'!H610</f>
        <v>1829088</v>
      </c>
      <c r="H480" s="203">
        <f>'Прил 6'!I610</f>
        <v>1829088</v>
      </c>
      <c r="I480" s="34"/>
      <c r="J480" s="34"/>
    </row>
    <row r="481" spans="1:10" ht="37.5">
      <c r="A481" s="207" t="s">
        <v>326</v>
      </c>
      <c r="B481" s="122">
        <v>10</v>
      </c>
      <c r="C481" s="122" t="s">
        <v>250</v>
      </c>
      <c r="D481" s="122" t="s">
        <v>327</v>
      </c>
      <c r="E481" s="122"/>
      <c r="F481" s="119">
        <f>F482</f>
        <v>20095910</v>
      </c>
      <c r="G481" s="119">
        <f>G482</f>
        <v>20095910</v>
      </c>
      <c r="H481" s="203">
        <f>H482</f>
        <v>20095910</v>
      </c>
      <c r="I481" s="34"/>
      <c r="J481" s="34"/>
    </row>
    <row r="482" spans="1:10" ht="37.5">
      <c r="A482" s="125" t="s">
        <v>337</v>
      </c>
      <c r="B482" s="122">
        <v>10</v>
      </c>
      <c r="C482" s="122" t="s">
        <v>250</v>
      </c>
      <c r="D482" s="122" t="s">
        <v>338</v>
      </c>
      <c r="E482" s="122"/>
      <c r="F482" s="119">
        <f>F483+F487+F491</f>
        <v>20095910</v>
      </c>
      <c r="G482" s="119">
        <f>G483+G487+G491</f>
        <v>20095910</v>
      </c>
      <c r="H482" s="203">
        <f>H483+H487+H491</f>
        <v>20095910</v>
      </c>
      <c r="I482" s="34"/>
      <c r="J482" s="34"/>
    </row>
    <row r="483" spans="1:10" ht="37.5">
      <c r="A483" s="209" t="s">
        <v>670</v>
      </c>
      <c r="B483" s="122">
        <v>10</v>
      </c>
      <c r="C483" s="122" t="s">
        <v>250</v>
      </c>
      <c r="D483" s="122" t="s">
        <v>671</v>
      </c>
      <c r="E483" s="122"/>
      <c r="F483" s="119">
        <f>F484</f>
        <v>252427</v>
      </c>
      <c r="G483" s="119">
        <f>G484</f>
        <v>252427</v>
      </c>
      <c r="H483" s="203">
        <f>H484</f>
        <v>252427</v>
      </c>
      <c r="I483" s="34"/>
      <c r="J483" s="34"/>
    </row>
    <row r="484" spans="1:10" ht="37.5">
      <c r="A484" s="125" t="s">
        <v>672</v>
      </c>
      <c r="B484" s="122">
        <v>10</v>
      </c>
      <c r="C484" s="122" t="s">
        <v>250</v>
      </c>
      <c r="D484" s="122" t="s">
        <v>673</v>
      </c>
      <c r="E484" s="122"/>
      <c r="F484" s="119">
        <f>F485+F486</f>
        <v>252427</v>
      </c>
      <c r="G484" s="119">
        <f>G485+G486</f>
        <v>252427</v>
      </c>
      <c r="H484" s="203">
        <f>H485+H486</f>
        <v>252427</v>
      </c>
      <c r="I484" s="34"/>
      <c r="J484" s="34"/>
    </row>
    <row r="485" spans="1:10" ht="37.5">
      <c r="A485" s="125" t="s">
        <v>284</v>
      </c>
      <c r="B485" s="122">
        <v>10</v>
      </c>
      <c r="C485" s="122" t="s">
        <v>250</v>
      </c>
      <c r="D485" s="122" t="s">
        <v>673</v>
      </c>
      <c r="E485" s="122" t="s">
        <v>315</v>
      </c>
      <c r="F485" s="119">
        <f>'Прил 6'!G281</f>
        <v>4250</v>
      </c>
      <c r="G485" s="119">
        <f>'Прил 6'!H281</f>
        <v>4250</v>
      </c>
      <c r="H485" s="203">
        <f>'Прил 6'!I281</f>
        <v>4250</v>
      </c>
      <c r="I485" s="34"/>
      <c r="J485" s="34"/>
    </row>
    <row r="486" spans="1:10" ht="18.75">
      <c r="A486" s="215" t="s">
        <v>611</v>
      </c>
      <c r="B486" s="122">
        <v>10</v>
      </c>
      <c r="C486" s="122" t="s">
        <v>250</v>
      </c>
      <c r="D486" s="122" t="s">
        <v>673</v>
      </c>
      <c r="E486" s="122" t="s">
        <v>612</v>
      </c>
      <c r="F486" s="119">
        <f>'Прил 6'!G282</f>
        <v>248177</v>
      </c>
      <c r="G486" s="119">
        <f>'Прил 6'!H282</f>
        <v>248177</v>
      </c>
      <c r="H486" s="203">
        <f>'Прил 6'!I282</f>
        <v>248177</v>
      </c>
      <c r="I486" s="34"/>
      <c r="J486" s="34"/>
    </row>
    <row r="487" spans="1:10" ht="37.5">
      <c r="A487" s="209" t="s">
        <v>674</v>
      </c>
      <c r="B487" s="122">
        <v>10</v>
      </c>
      <c r="C487" s="122" t="s">
        <v>250</v>
      </c>
      <c r="D487" s="122" t="s">
        <v>675</v>
      </c>
      <c r="E487" s="122"/>
      <c r="F487" s="119">
        <f>F488</f>
        <v>1287647</v>
      </c>
      <c r="G487" s="119">
        <f>G488</f>
        <v>1287647</v>
      </c>
      <c r="H487" s="203">
        <f>H488</f>
        <v>1287647</v>
      </c>
      <c r="I487" s="34"/>
      <c r="J487" s="34"/>
    </row>
    <row r="488" spans="1:10" ht="37.5">
      <c r="A488" s="125" t="s">
        <v>676</v>
      </c>
      <c r="B488" s="122">
        <v>10</v>
      </c>
      <c r="C488" s="122" t="s">
        <v>250</v>
      </c>
      <c r="D488" s="122" t="s">
        <v>677</v>
      </c>
      <c r="E488" s="122"/>
      <c r="F488" s="119">
        <f>F489+F490</f>
        <v>1287647</v>
      </c>
      <c r="G488" s="119">
        <f>G489+G490</f>
        <v>1287647</v>
      </c>
      <c r="H488" s="203">
        <f>H489+H490</f>
        <v>1287647</v>
      </c>
      <c r="I488" s="34"/>
      <c r="J488" s="34"/>
    </row>
    <row r="489" spans="1:10" ht="37.5">
      <c r="A489" s="125" t="s">
        <v>284</v>
      </c>
      <c r="B489" s="122">
        <v>10</v>
      </c>
      <c r="C489" s="122" t="s">
        <v>250</v>
      </c>
      <c r="D489" s="122" t="s">
        <v>677</v>
      </c>
      <c r="E489" s="122" t="s">
        <v>315</v>
      </c>
      <c r="F489" s="119">
        <f>'Прил 6'!G285</f>
        <v>17000</v>
      </c>
      <c r="G489" s="119">
        <f>'Прил 6'!H285</f>
        <v>17000</v>
      </c>
      <c r="H489" s="203">
        <f>'Прил 6'!I285</f>
        <v>17000</v>
      </c>
      <c r="I489" s="34"/>
      <c r="J489" s="34"/>
    </row>
    <row r="490" spans="1:10" ht="18.75">
      <c r="A490" s="215" t="s">
        <v>611</v>
      </c>
      <c r="B490" s="122">
        <v>10</v>
      </c>
      <c r="C490" s="122" t="s">
        <v>250</v>
      </c>
      <c r="D490" s="122" t="s">
        <v>677</v>
      </c>
      <c r="E490" s="122" t="s">
        <v>612</v>
      </c>
      <c r="F490" s="119">
        <f>'Прил 6'!G286</f>
        <v>1270647</v>
      </c>
      <c r="G490" s="119">
        <f>'Прил 6'!H286</f>
        <v>1270647</v>
      </c>
      <c r="H490" s="203">
        <f>'Прил 6'!I286</f>
        <v>1270647</v>
      </c>
      <c r="I490" s="34"/>
      <c r="J490" s="34"/>
    </row>
    <row r="491" spans="1:10" ht="37.5">
      <c r="A491" s="209" t="s">
        <v>678</v>
      </c>
      <c r="B491" s="122">
        <v>10</v>
      </c>
      <c r="C491" s="122" t="s">
        <v>250</v>
      </c>
      <c r="D491" s="122" t="s">
        <v>679</v>
      </c>
      <c r="E491" s="122"/>
      <c r="F491" s="119">
        <f>F492+F495</f>
        <v>18555836</v>
      </c>
      <c r="G491" s="119">
        <f>G492+G495</f>
        <v>18555836</v>
      </c>
      <c r="H491" s="203">
        <f>H492+H495</f>
        <v>18555836</v>
      </c>
      <c r="I491" s="34"/>
      <c r="J491" s="34"/>
    </row>
    <row r="492" spans="1:10" ht="18.75">
      <c r="A492" s="125" t="s">
        <v>680</v>
      </c>
      <c r="B492" s="122">
        <v>10</v>
      </c>
      <c r="C492" s="122" t="s">
        <v>250</v>
      </c>
      <c r="D492" s="122" t="s">
        <v>681</v>
      </c>
      <c r="E492" s="122"/>
      <c r="F492" s="119">
        <f>F493+F494</f>
        <v>16535386</v>
      </c>
      <c r="G492" s="119">
        <f>G493+G494</f>
        <v>16535386</v>
      </c>
      <c r="H492" s="203">
        <f>H493+H494</f>
        <v>16535386</v>
      </c>
      <c r="I492" s="34"/>
      <c r="J492" s="34"/>
    </row>
    <row r="493" spans="1:10" ht="37.5">
      <c r="A493" s="125" t="s">
        <v>284</v>
      </c>
      <c r="B493" s="122">
        <v>10</v>
      </c>
      <c r="C493" s="122" t="s">
        <v>250</v>
      </c>
      <c r="D493" s="122" t="s">
        <v>681</v>
      </c>
      <c r="E493" s="122" t="s">
        <v>315</v>
      </c>
      <c r="F493" s="119">
        <f>'Прил 6'!G289</f>
        <v>287000</v>
      </c>
      <c r="G493" s="119">
        <f>'Прил 6'!H289</f>
        <v>287000</v>
      </c>
      <c r="H493" s="203">
        <f>'Прил 6'!I289</f>
        <v>287000</v>
      </c>
      <c r="I493" s="34"/>
      <c r="J493" s="34"/>
    </row>
    <row r="494" spans="1:10" ht="18.75">
      <c r="A494" s="215" t="s">
        <v>611</v>
      </c>
      <c r="B494" s="122">
        <v>10</v>
      </c>
      <c r="C494" s="122" t="s">
        <v>250</v>
      </c>
      <c r="D494" s="122" t="s">
        <v>681</v>
      </c>
      <c r="E494" s="122" t="s">
        <v>612</v>
      </c>
      <c r="F494" s="119">
        <f>'Прил 6'!G290</f>
        <v>16248386</v>
      </c>
      <c r="G494" s="119">
        <f>'Прил 6'!H290</f>
        <v>16248386</v>
      </c>
      <c r="H494" s="203">
        <f>'Прил 6'!I290</f>
        <v>16248386</v>
      </c>
      <c r="I494" s="34"/>
      <c r="J494" s="34"/>
    </row>
    <row r="495" spans="1:10" ht="18.75">
      <c r="A495" s="202" t="s">
        <v>682</v>
      </c>
      <c r="B495" s="122">
        <v>10</v>
      </c>
      <c r="C495" s="122" t="s">
        <v>250</v>
      </c>
      <c r="D495" s="122" t="s">
        <v>683</v>
      </c>
      <c r="E495" s="122"/>
      <c r="F495" s="119">
        <f>F496+F497</f>
        <v>2020450</v>
      </c>
      <c r="G495" s="119">
        <f>G496+G497</f>
        <v>2020450</v>
      </c>
      <c r="H495" s="203">
        <f>H496+H497</f>
        <v>2020450</v>
      </c>
      <c r="I495" s="34"/>
      <c r="J495" s="34"/>
    </row>
    <row r="496" spans="1:10" ht="37.5">
      <c r="A496" s="125" t="s">
        <v>284</v>
      </c>
      <c r="B496" s="122">
        <v>10</v>
      </c>
      <c r="C496" s="122" t="s">
        <v>250</v>
      </c>
      <c r="D496" s="122" t="s">
        <v>683</v>
      </c>
      <c r="E496" s="122" t="s">
        <v>315</v>
      </c>
      <c r="F496" s="119">
        <f>'Прил 6'!G292</f>
        <v>40450</v>
      </c>
      <c r="G496" s="119">
        <f>'Прил 6'!H292</f>
        <v>40450</v>
      </c>
      <c r="H496" s="203">
        <f>'Прил 6'!I292</f>
        <v>40450</v>
      </c>
      <c r="I496" s="34"/>
      <c r="J496" s="34"/>
    </row>
    <row r="497" spans="1:10" ht="18.75">
      <c r="A497" s="215" t="s">
        <v>611</v>
      </c>
      <c r="B497" s="122">
        <v>10</v>
      </c>
      <c r="C497" s="122" t="s">
        <v>250</v>
      </c>
      <c r="D497" s="122" t="s">
        <v>683</v>
      </c>
      <c r="E497" s="122" t="s">
        <v>612</v>
      </c>
      <c r="F497" s="119">
        <f>'Прил 6'!G293</f>
        <v>1980000</v>
      </c>
      <c r="G497" s="119">
        <f>'Прил 6'!H293</f>
        <v>1980000</v>
      </c>
      <c r="H497" s="203">
        <f>'Прил 6'!I293</f>
        <v>1980000</v>
      </c>
      <c r="I497" s="34"/>
      <c r="J497" s="34"/>
    </row>
    <row r="498" spans="1:10" ht="37.5">
      <c r="A498" s="125" t="s">
        <v>500</v>
      </c>
      <c r="B498" s="122" t="s">
        <v>660</v>
      </c>
      <c r="C498" s="122" t="s">
        <v>250</v>
      </c>
      <c r="D498" s="122" t="s">
        <v>501</v>
      </c>
      <c r="E498" s="122"/>
      <c r="F498" s="119">
        <f>F499+F503</f>
        <v>17165009</v>
      </c>
      <c r="G498" s="119">
        <f>G499+G503</f>
        <v>17165009</v>
      </c>
      <c r="H498" s="203">
        <f>H499+H503</f>
        <v>17165009</v>
      </c>
      <c r="I498" s="34"/>
      <c r="J498" s="34"/>
    </row>
    <row r="499" spans="1:10" ht="18.75">
      <c r="A499" s="125" t="s">
        <v>502</v>
      </c>
      <c r="B499" s="122" t="s">
        <v>660</v>
      </c>
      <c r="C499" s="122" t="s">
        <v>250</v>
      </c>
      <c r="D499" s="122" t="s">
        <v>503</v>
      </c>
      <c r="E499" s="122"/>
      <c r="F499" s="119">
        <f>F500</f>
        <v>16775009</v>
      </c>
      <c r="G499" s="119">
        <f t="shared" ref="G499:H501" si="66">G500</f>
        <v>16775009</v>
      </c>
      <c r="H499" s="203">
        <f t="shared" si="66"/>
        <v>16775009</v>
      </c>
      <c r="I499" s="34"/>
      <c r="J499" s="34"/>
    </row>
    <row r="500" spans="1:10" ht="37.5">
      <c r="A500" s="125" t="s">
        <v>508</v>
      </c>
      <c r="B500" s="122" t="s">
        <v>660</v>
      </c>
      <c r="C500" s="122" t="s">
        <v>250</v>
      </c>
      <c r="D500" s="122" t="s">
        <v>509</v>
      </c>
      <c r="E500" s="122"/>
      <c r="F500" s="119">
        <f>F501</f>
        <v>16775009</v>
      </c>
      <c r="G500" s="119">
        <f t="shared" si="66"/>
        <v>16775009</v>
      </c>
      <c r="H500" s="203">
        <f t="shared" si="66"/>
        <v>16775009</v>
      </c>
      <c r="I500" s="34"/>
      <c r="J500" s="34"/>
    </row>
    <row r="501" spans="1:10" ht="93.75">
      <c r="A501" s="125" t="s">
        <v>684</v>
      </c>
      <c r="B501" s="122" t="s">
        <v>660</v>
      </c>
      <c r="C501" s="122" t="s">
        <v>250</v>
      </c>
      <c r="D501" s="122" t="s">
        <v>685</v>
      </c>
      <c r="E501" s="122"/>
      <c r="F501" s="119">
        <f>F502</f>
        <v>16775009</v>
      </c>
      <c r="G501" s="119">
        <f t="shared" si="66"/>
        <v>16775009</v>
      </c>
      <c r="H501" s="203">
        <f t="shared" si="66"/>
        <v>16775009</v>
      </c>
      <c r="I501" s="34"/>
      <c r="J501" s="34"/>
    </row>
    <row r="502" spans="1:10" ht="37.5">
      <c r="A502" s="125" t="s">
        <v>333</v>
      </c>
      <c r="B502" s="122" t="s">
        <v>660</v>
      </c>
      <c r="C502" s="122" t="s">
        <v>250</v>
      </c>
      <c r="D502" s="122" t="s">
        <v>685</v>
      </c>
      <c r="E502" s="122" t="s">
        <v>334</v>
      </c>
      <c r="F502" s="119">
        <f>'Прил 6'!G533</f>
        <v>16775009</v>
      </c>
      <c r="G502" s="119">
        <f>'Прил 6'!H533</f>
        <v>16775009</v>
      </c>
      <c r="H502" s="203">
        <f>'Прил 6'!I533</f>
        <v>16775009</v>
      </c>
      <c r="I502" s="34"/>
      <c r="J502" s="34"/>
    </row>
    <row r="503" spans="1:10" ht="44.85" customHeight="1">
      <c r="A503" s="125" t="s">
        <v>584</v>
      </c>
      <c r="B503" s="122" t="s">
        <v>660</v>
      </c>
      <c r="C503" s="122" t="s">
        <v>250</v>
      </c>
      <c r="D503" s="122" t="s">
        <v>585</v>
      </c>
      <c r="E503" s="122"/>
      <c r="F503" s="194">
        <f>F504</f>
        <v>390000</v>
      </c>
      <c r="G503" s="194">
        <f t="shared" ref="G503:H505" si="67">G504</f>
        <v>390000</v>
      </c>
      <c r="H503" s="218">
        <f t="shared" si="67"/>
        <v>390000</v>
      </c>
      <c r="I503" s="34"/>
      <c r="J503" s="34"/>
    </row>
    <row r="504" spans="1:10" ht="37.5">
      <c r="A504" s="125" t="s">
        <v>686</v>
      </c>
      <c r="B504" s="122" t="s">
        <v>660</v>
      </c>
      <c r="C504" s="122" t="s">
        <v>250</v>
      </c>
      <c r="D504" s="122" t="s">
        <v>594</v>
      </c>
      <c r="E504" s="122"/>
      <c r="F504" s="194">
        <f>F505</f>
        <v>390000</v>
      </c>
      <c r="G504" s="194">
        <f t="shared" si="67"/>
        <v>390000</v>
      </c>
      <c r="H504" s="218">
        <f t="shared" si="67"/>
        <v>390000</v>
      </c>
      <c r="I504" s="34"/>
      <c r="J504" s="34"/>
    </row>
    <row r="505" spans="1:10" ht="81" customHeight="1">
      <c r="A505" s="202" t="s">
        <v>684</v>
      </c>
      <c r="B505" s="122" t="s">
        <v>660</v>
      </c>
      <c r="C505" s="122" t="s">
        <v>250</v>
      </c>
      <c r="D505" s="122" t="s">
        <v>687</v>
      </c>
      <c r="E505" s="122"/>
      <c r="F505" s="194">
        <f>F506</f>
        <v>390000</v>
      </c>
      <c r="G505" s="194">
        <f t="shared" si="67"/>
        <v>390000</v>
      </c>
      <c r="H505" s="218">
        <f t="shared" si="67"/>
        <v>390000</v>
      </c>
      <c r="I505" s="34"/>
      <c r="J505" s="34"/>
    </row>
    <row r="506" spans="1:10" ht="37.5">
      <c r="A506" s="125" t="s">
        <v>333</v>
      </c>
      <c r="B506" s="122" t="s">
        <v>660</v>
      </c>
      <c r="C506" s="122" t="s">
        <v>250</v>
      </c>
      <c r="D506" s="122" t="s">
        <v>687</v>
      </c>
      <c r="E506" s="122" t="s">
        <v>334</v>
      </c>
      <c r="F506" s="194">
        <f>'Прил 6'!G615</f>
        <v>390000</v>
      </c>
      <c r="G506" s="194">
        <f>'Прил 6'!H615</f>
        <v>390000</v>
      </c>
      <c r="H506" s="218">
        <f>'Прил 6'!I615</f>
        <v>390000</v>
      </c>
      <c r="I506" s="34"/>
      <c r="J506" s="34"/>
    </row>
    <row r="507" spans="1:10" ht="18.75">
      <c r="A507" s="205" t="s">
        <v>692</v>
      </c>
      <c r="B507" s="124">
        <v>10</v>
      </c>
      <c r="C507" s="124" t="s">
        <v>273</v>
      </c>
      <c r="D507" s="192"/>
      <c r="E507" s="122"/>
      <c r="F507" s="118">
        <f>F508+F517+F533+F554+F549</f>
        <v>80503799</v>
      </c>
      <c r="G507" s="118">
        <f>G508+G517+G533+G554+G549</f>
        <v>29078862</v>
      </c>
      <c r="H507" s="118">
        <f>H508+H517+H533+H554+H549</f>
        <v>29076462</v>
      </c>
      <c r="I507" s="34"/>
      <c r="J507" s="34"/>
    </row>
    <row r="508" spans="1:10" ht="37.5">
      <c r="A508" s="202" t="s">
        <v>632</v>
      </c>
      <c r="B508" s="122" t="s">
        <v>660</v>
      </c>
      <c r="C508" s="122" t="s">
        <v>273</v>
      </c>
      <c r="D508" s="122" t="s">
        <v>633</v>
      </c>
      <c r="E508" s="122"/>
      <c r="F508" s="119">
        <f>F509+F513</f>
        <v>1800</v>
      </c>
      <c r="G508" s="119">
        <f>G509+G513</f>
        <v>1800</v>
      </c>
      <c r="H508" s="203">
        <f>H509+H513</f>
        <v>1800</v>
      </c>
      <c r="I508" s="34"/>
      <c r="J508" s="34"/>
    </row>
    <row r="509" spans="1:10" ht="18.75">
      <c r="A509" s="125" t="s">
        <v>641</v>
      </c>
      <c r="B509" s="122" t="s">
        <v>660</v>
      </c>
      <c r="C509" s="122" t="s">
        <v>273</v>
      </c>
      <c r="D509" s="122" t="s">
        <v>642</v>
      </c>
      <c r="E509" s="122"/>
      <c r="F509" s="119">
        <f>F510</f>
        <v>1200</v>
      </c>
      <c r="G509" s="119">
        <f t="shared" ref="G509:H511" si="68">G510</f>
        <v>1200</v>
      </c>
      <c r="H509" s="203">
        <f t="shared" si="68"/>
        <v>1200</v>
      </c>
      <c r="I509" s="34"/>
      <c r="J509" s="34"/>
    </row>
    <row r="510" spans="1:10" ht="37.5">
      <c r="A510" s="125" t="s">
        <v>643</v>
      </c>
      <c r="B510" s="122" t="s">
        <v>660</v>
      </c>
      <c r="C510" s="122" t="s">
        <v>273</v>
      </c>
      <c r="D510" s="122" t="s">
        <v>644</v>
      </c>
      <c r="E510" s="122"/>
      <c r="F510" s="119">
        <f>F511</f>
        <v>1200</v>
      </c>
      <c r="G510" s="119">
        <f t="shared" si="68"/>
        <v>1200</v>
      </c>
      <c r="H510" s="203">
        <f t="shared" si="68"/>
        <v>1200</v>
      </c>
      <c r="I510" s="34"/>
      <c r="J510" s="34"/>
    </row>
    <row r="511" spans="1:10" ht="37.5">
      <c r="A511" s="125" t="s">
        <v>397</v>
      </c>
      <c r="B511" s="122" t="s">
        <v>660</v>
      </c>
      <c r="C511" s="122" t="s">
        <v>273</v>
      </c>
      <c r="D511" s="122" t="s">
        <v>645</v>
      </c>
      <c r="E511" s="122"/>
      <c r="F511" s="119">
        <f>F512</f>
        <v>1200</v>
      </c>
      <c r="G511" s="119">
        <f t="shared" si="68"/>
        <v>1200</v>
      </c>
      <c r="H511" s="203">
        <f t="shared" si="68"/>
        <v>1200</v>
      </c>
      <c r="I511" s="34"/>
      <c r="J511" s="34"/>
    </row>
    <row r="512" spans="1:10" ht="37.5">
      <c r="A512" s="125" t="s">
        <v>333</v>
      </c>
      <c r="B512" s="122" t="s">
        <v>660</v>
      </c>
      <c r="C512" s="122" t="s">
        <v>273</v>
      </c>
      <c r="D512" s="122" t="s">
        <v>645</v>
      </c>
      <c r="E512" s="122" t="s">
        <v>334</v>
      </c>
      <c r="F512" s="119">
        <f>'Прил 6'!G621</f>
        <v>1200</v>
      </c>
      <c r="G512" s="119">
        <f>'Прил 6'!H621</f>
        <v>1200</v>
      </c>
      <c r="H512" s="203">
        <f>'Прил 6'!I621</f>
        <v>1200</v>
      </c>
      <c r="I512" s="34"/>
      <c r="J512" s="34"/>
    </row>
    <row r="513" spans="1:10" ht="56.25">
      <c r="A513" s="125" t="s">
        <v>693</v>
      </c>
      <c r="B513" s="122" t="s">
        <v>660</v>
      </c>
      <c r="C513" s="122" t="s">
        <v>273</v>
      </c>
      <c r="D513" s="122" t="s">
        <v>648</v>
      </c>
      <c r="E513" s="122"/>
      <c r="F513" s="119">
        <f>F514</f>
        <v>600</v>
      </c>
      <c r="G513" s="119">
        <f t="shared" ref="G513:H515" si="69">G514</f>
        <v>600</v>
      </c>
      <c r="H513" s="203">
        <f t="shared" si="69"/>
        <v>600</v>
      </c>
      <c r="I513" s="34"/>
      <c r="J513" s="34"/>
    </row>
    <row r="514" spans="1:10" ht="37.5">
      <c r="A514" s="125" t="s">
        <v>621</v>
      </c>
      <c r="B514" s="122" t="s">
        <v>660</v>
      </c>
      <c r="C514" s="122" t="s">
        <v>273</v>
      </c>
      <c r="D514" s="122" t="s">
        <v>653</v>
      </c>
      <c r="E514" s="122"/>
      <c r="F514" s="119">
        <f>F515</f>
        <v>600</v>
      </c>
      <c r="G514" s="119">
        <f t="shared" si="69"/>
        <v>600</v>
      </c>
      <c r="H514" s="203">
        <f t="shared" si="69"/>
        <v>600</v>
      </c>
      <c r="I514" s="34"/>
      <c r="J514" s="34"/>
    </row>
    <row r="515" spans="1:10" ht="37.5">
      <c r="A515" s="125" t="s">
        <v>246</v>
      </c>
      <c r="B515" s="122" t="s">
        <v>660</v>
      </c>
      <c r="C515" s="122" t="s">
        <v>273</v>
      </c>
      <c r="D515" s="122" t="s">
        <v>654</v>
      </c>
      <c r="E515" s="122"/>
      <c r="F515" s="119">
        <f>F516</f>
        <v>600</v>
      </c>
      <c r="G515" s="119">
        <f t="shared" si="69"/>
        <v>600</v>
      </c>
      <c r="H515" s="203">
        <f t="shared" si="69"/>
        <v>600</v>
      </c>
      <c r="I515" s="34"/>
      <c r="J515" s="34"/>
    </row>
    <row r="516" spans="1:10" ht="75">
      <c r="A516" s="125" t="s">
        <v>248</v>
      </c>
      <c r="B516" s="122" t="s">
        <v>660</v>
      </c>
      <c r="C516" s="122" t="s">
        <v>273</v>
      </c>
      <c r="D516" s="122" t="s">
        <v>654</v>
      </c>
      <c r="E516" s="122" t="s">
        <v>256</v>
      </c>
      <c r="F516" s="119">
        <f>'Прил 6'!G625</f>
        <v>600</v>
      </c>
      <c r="G516" s="119">
        <f>'Прил 6'!H625</f>
        <v>600</v>
      </c>
      <c r="H516" s="203">
        <f>'Прил 6'!I625</f>
        <v>600</v>
      </c>
      <c r="I516" s="34"/>
      <c r="J516" s="34"/>
    </row>
    <row r="517" spans="1:10" ht="37.5">
      <c r="A517" s="207" t="s">
        <v>326</v>
      </c>
      <c r="B517" s="122" t="s">
        <v>660</v>
      </c>
      <c r="C517" s="122" t="s">
        <v>273</v>
      </c>
      <c r="D517" s="122" t="s">
        <v>327</v>
      </c>
      <c r="E517" s="122"/>
      <c r="F517" s="119">
        <f>F518+F522</f>
        <v>73593545</v>
      </c>
      <c r="G517" s="119">
        <f>G518+G522</f>
        <v>20906967</v>
      </c>
      <c r="H517" s="203">
        <f>H518+H522</f>
        <v>20906967</v>
      </c>
      <c r="I517" s="34"/>
      <c r="J517" s="34"/>
    </row>
    <row r="518" spans="1:10" ht="37.5">
      <c r="A518" s="125" t="s">
        <v>337</v>
      </c>
      <c r="B518" s="122" t="s">
        <v>660</v>
      </c>
      <c r="C518" s="122" t="s">
        <v>273</v>
      </c>
      <c r="D518" s="122" t="s">
        <v>338</v>
      </c>
      <c r="E518" s="122"/>
      <c r="F518" s="119">
        <f>F519</f>
        <v>2777226</v>
      </c>
      <c r="G518" s="119">
        <f t="shared" ref="G518:H520" si="70">G519</f>
        <v>2777226</v>
      </c>
      <c r="H518" s="203">
        <f t="shared" si="70"/>
        <v>2777226</v>
      </c>
      <c r="I518" s="34"/>
      <c r="J518" s="34"/>
    </row>
    <row r="519" spans="1:10" ht="56.25">
      <c r="A519" s="125" t="s">
        <v>694</v>
      </c>
      <c r="B519" s="122" t="s">
        <v>660</v>
      </c>
      <c r="C519" s="122" t="s">
        <v>273</v>
      </c>
      <c r="D519" s="122" t="s">
        <v>695</v>
      </c>
      <c r="E519" s="122"/>
      <c r="F519" s="119">
        <f>F520</f>
        <v>2777226</v>
      </c>
      <c r="G519" s="119">
        <f t="shared" si="70"/>
        <v>2777226</v>
      </c>
      <c r="H519" s="203">
        <f t="shared" si="70"/>
        <v>2777226</v>
      </c>
      <c r="I519" s="34"/>
      <c r="J519" s="34"/>
    </row>
    <row r="520" spans="1:10" ht="18.75">
      <c r="A520" s="125" t="s">
        <v>696</v>
      </c>
      <c r="B520" s="122" t="s">
        <v>660</v>
      </c>
      <c r="C520" s="122" t="s">
        <v>273</v>
      </c>
      <c r="D520" s="122" t="s">
        <v>697</v>
      </c>
      <c r="E520" s="122"/>
      <c r="F520" s="119">
        <f>F521</f>
        <v>2777226</v>
      </c>
      <c r="G520" s="119">
        <f t="shared" si="70"/>
        <v>2777226</v>
      </c>
      <c r="H520" s="203">
        <f t="shared" si="70"/>
        <v>2777226</v>
      </c>
      <c r="I520" s="34"/>
      <c r="J520" s="34"/>
    </row>
    <row r="521" spans="1:10" ht="18.75">
      <c r="A521" s="215" t="s">
        <v>611</v>
      </c>
      <c r="B521" s="122" t="s">
        <v>660</v>
      </c>
      <c r="C521" s="122" t="s">
        <v>273</v>
      </c>
      <c r="D521" s="122" t="s">
        <v>697</v>
      </c>
      <c r="E521" s="122" t="s">
        <v>612</v>
      </c>
      <c r="F521" s="119">
        <f>'Прил 6'!G299</f>
        <v>2777226</v>
      </c>
      <c r="G521" s="119">
        <f>'Прил 6'!H299</f>
        <v>2777226</v>
      </c>
      <c r="H521" s="203">
        <f>'Прил 6'!I299</f>
        <v>2777226</v>
      </c>
      <c r="I521" s="34"/>
      <c r="J521" s="34"/>
    </row>
    <row r="522" spans="1:10" ht="39.4" customHeight="1">
      <c r="A522" s="207" t="s">
        <v>343</v>
      </c>
      <c r="B522" s="122">
        <v>10</v>
      </c>
      <c r="C522" s="122" t="s">
        <v>273</v>
      </c>
      <c r="D522" s="122" t="s">
        <v>344</v>
      </c>
      <c r="E522" s="122"/>
      <c r="F522" s="119">
        <f>F523+F526</f>
        <v>70816319</v>
      </c>
      <c r="G522" s="119">
        <f>G523+G526</f>
        <v>18129741</v>
      </c>
      <c r="H522" s="119">
        <f>H523+H526</f>
        <v>18129741</v>
      </c>
      <c r="I522" s="34"/>
      <c r="J522" s="34"/>
    </row>
    <row r="523" spans="1:10" ht="57.6" customHeight="1">
      <c r="A523" s="125" t="s">
        <v>698</v>
      </c>
      <c r="B523" s="122">
        <v>10</v>
      </c>
      <c r="C523" s="122" t="s">
        <v>273</v>
      </c>
      <c r="D523" s="122" t="s">
        <v>699</v>
      </c>
      <c r="E523" s="122"/>
      <c r="F523" s="119">
        <f t="shared" ref="F523:H524" si="71">F524</f>
        <v>18129741</v>
      </c>
      <c r="G523" s="119">
        <f t="shared" si="71"/>
        <v>18129741</v>
      </c>
      <c r="H523" s="203">
        <f t="shared" si="71"/>
        <v>18129741</v>
      </c>
      <c r="I523" s="34"/>
      <c r="J523" s="34"/>
    </row>
    <row r="524" spans="1:10" ht="33" customHeight="1">
      <c r="A524" s="214" t="s">
        <v>700</v>
      </c>
      <c r="B524" s="122">
        <v>10</v>
      </c>
      <c r="C524" s="122" t="s">
        <v>273</v>
      </c>
      <c r="D524" s="122" t="s">
        <v>701</v>
      </c>
      <c r="E524" s="122"/>
      <c r="F524" s="119">
        <f t="shared" si="71"/>
        <v>18129741</v>
      </c>
      <c r="G524" s="119">
        <f t="shared" si="71"/>
        <v>18129741</v>
      </c>
      <c r="H524" s="203">
        <f t="shared" si="71"/>
        <v>18129741</v>
      </c>
      <c r="I524" s="34"/>
      <c r="J524" s="34"/>
    </row>
    <row r="525" spans="1:10" ht="18.75">
      <c r="A525" s="215" t="s">
        <v>611</v>
      </c>
      <c r="B525" s="122">
        <v>10</v>
      </c>
      <c r="C525" s="122" t="s">
        <v>273</v>
      </c>
      <c r="D525" s="122" t="s">
        <v>701</v>
      </c>
      <c r="E525" s="122" t="s">
        <v>612</v>
      </c>
      <c r="F525" s="119">
        <f>'Прил 6'!G333</f>
        <v>18129741</v>
      </c>
      <c r="G525" s="119">
        <f>'Прил 6'!H333</f>
        <v>18129741</v>
      </c>
      <c r="H525" s="203">
        <f>'Прил 6'!I333</f>
        <v>18129741</v>
      </c>
      <c r="I525" s="34"/>
      <c r="J525" s="34"/>
    </row>
    <row r="526" spans="1:10" ht="56.25">
      <c r="A526" s="250" t="s">
        <v>865</v>
      </c>
      <c r="B526" s="122">
        <v>10</v>
      </c>
      <c r="C526" s="122" t="s">
        <v>273</v>
      </c>
      <c r="D526" s="122" t="s">
        <v>838</v>
      </c>
      <c r="E526" s="122"/>
      <c r="F526" s="119">
        <f>F527+F531+F529</f>
        <v>52686578</v>
      </c>
      <c r="G526" s="119">
        <f>G527+G531</f>
        <v>0</v>
      </c>
      <c r="H526" s="119">
        <f>H527+H531</f>
        <v>0</v>
      </c>
      <c r="I526" s="34"/>
      <c r="J526" s="34"/>
    </row>
    <row r="527" spans="1:10" ht="37.5">
      <c r="A527" s="214" t="s">
        <v>841</v>
      </c>
      <c r="B527" s="122">
        <v>10</v>
      </c>
      <c r="C527" s="122" t="s">
        <v>273</v>
      </c>
      <c r="D527" s="122" t="s">
        <v>839</v>
      </c>
      <c r="E527" s="122"/>
      <c r="F527" s="119">
        <f>F528</f>
        <v>41337630</v>
      </c>
      <c r="G527" s="119">
        <f>G528</f>
        <v>0</v>
      </c>
      <c r="H527" s="119">
        <f>H528</f>
        <v>0</v>
      </c>
      <c r="I527" s="34"/>
      <c r="J527" s="34"/>
    </row>
    <row r="528" spans="1:10" ht="18.75">
      <c r="A528" s="215" t="s">
        <v>611</v>
      </c>
      <c r="B528" s="122">
        <v>10</v>
      </c>
      <c r="C528" s="122" t="s">
        <v>273</v>
      </c>
      <c r="D528" s="122" t="s">
        <v>839</v>
      </c>
      <c r="E528" s="122" t="s">
        <v>612</v>
      </c>
      <c r="F528" s="119">
        <f>'Прил 6'!G303</f>
        <v>41337630</v>
      </c>
      <c r="G528" s="119">
        <f>'Прил 6'!H301</f>
        <v>0</v>
      </c>
      <c r="H528" s="119">
        <f>'Прил 6'!I301</f>
        <v>0</v>
      </c>
      <c r="I528" s="34"/>
      <c r="J528" s="34"/>
    </row>
    <row r="529" spans="1:10" ht="56.25">
      <c r="A529" s="214" t="s">
        <v>950</v>
      </c>
      <c r="B529" s="122" t="s">
        <v>660</v>
      </c>
      <c r="C529" s="122" t="s">
        <v>273</v>
      </c>
      <c r="D529" s="122" t="s">
        <v>951</v>
      </c>
      <c r="E529" s="122"/>
      <c r="F529" s="119">
        <f>F530</f>
        <v>10621519</v>
      </c>
      <c r="G529" s="119"/>
      <c r="H529" s="119"/>
      <c r="I529" s="34"/>
      <c r="J529" s="34"/>
    </row>
    <row r="530" spans="1:10" ht="18.75">
      <c r="A530" s="215" t="s">
        <v>611</v>
      </c>
      <c r="B530" s="122" t="s">
        <v>660</v>
      </c>
      <c r="C530" s="122" t="s">
        <v>273</v>
      </c>
      <c r="D530" s="122" t="s">
        <v>951</v>
      </c>
      <c r="E530" s="122" t="s">
        <v>612</v>
      </c>
      <c r="F530" s="119">
        <f>'Прил 6'!G305</f>
        <v>10621519</v>
      </c>
      <c r="G530" s="119"/>
      <c r="H530" s="119"/>
      <c r="I530" s="34"/>
      <c r="J530" s="34"/>
    </row>
    <row r="531" spans="1:10" ht="37.5">
      <c r="A531" s="214" t="s">
        <v>842</v>
      </c>
      <c r="B531" s="122">
        <v>10</v>
      </c>
      <c r="C531" s="122" t="s">
        <v>273</v>
      </c>
      <c r="D531" s="122" t="s">
        <v>840</v>
      </c>
      <c r="E531" s="122"/>
      <c r="F531" s="119">
        <f>F532</f>
        <v>727429</v>
      </c>
      <c r="G531" s="119">
        <f>G532</f>
        <v>0</v>
      </c>
      <c r="H531" s="119">
        <f>H532</f>
        <v>0</v>
      </c>
      <c r="I531" s="34"/>
      <c r="J531" s="34"/>
    </row>
    <row r="532" spans="1:10" ht="37.5">
      <c r="A532" s="125" t="s">
        <v>284</v>
      </c>
      <c r="B532" s="122">
        <v>10</v>
      </c>
      <c r="C532" s="122" t="s">
        <v>273</v>
      </c>
      <c r="D532" s="122" t="s">
        <v>840</v>
      </c>
      <c r="E532" s="122" t="s">
        <v>315</v>
      </c>
      <c r="F532" s="119">
        <f>'Прил 6'!G307</f>
        <v>727429</v>
      </c>
      <c r="G532" s="119">
        <f>'Прил 6'!H307</f>
        <v>0</v>
      </c>
      <c r="H532" s="119">
        <f>'Прил 6'!I307</f>
        <v>0</v>
      </c>
      <c r="I532" s="34"/>
      <c r="J532" s="34"/>
    </row>
    <row r="533" spans="1:10" ht="37.5">
      <c r="A533" s="125" t="s">
        <v>500</v>
      </c>
      <c r="B533" s="122" t="s">
        <v>660</v>
      </c>
      <c r="C533" s="122" t="s">
        <v>273</v>
      </c>
      <c r="D533" s="122" t="s">
        <v>501</v>
      </c>
      <c r="E533" s="122"/>
      <c r="F533" s="119">
        <f>F534+F538+F545</f>
        <v>4867748</v>
      </c>
      <c r="G533" s="119">
        <f>G534+G538+G545</f>
        <v>6366495</v>
      </c>
      <c r="H533" s="203">
        <f>H534+H538+H545</f>
        <v>6364095</v>
      </c>
      <c r="I533" s="34"/>
      <c r="J533" s="34"/>
    </row>
    <row r="534" spans="1:10" ht="37.5">
      <c r="A534" s="125" t="s">
        <v>614</v>
      </c>
      <c r="B534" s="122" t="s">
        <v>660</v>
      </c>
      <c r="C534" s="122" t="s">
        <v>273</v>
      </c>
      <c r="D534" s="122" t="s">
        <v>615</v>
      </c>
      <c r="E534" s="122"/>
      <c r="F534" s="119">
        <f>F535</f>
        <v>2450</v>
      </c>
      <c r="G534" s="119">
        <f t="shared" ref="G534:H536" si="72">G535</f>
        <v>1400</v>
      </c>
      <c r="H534" s="203">
        <f t="shared" si="72"/>
        <v>200</v>
      </c>
      <c r="I534" s="34"/>
      <c r="J534" s="34"/>
    </row>
    <row r="535" spans="1:10" ht="37.5">
      <c r="A535" s="125" t="s">
        <v>616</v>
      </c>
      <c r="B535" s="122" t="s">
        <v>660</v>
      </c>
      <c r="C535" s="122" t="s">
        <v>273</v>
      </c>
      <c r="D535" s="122" t="s">
        <v>617</v>
      </c>
      <c r="E535" s="122"/>
      <c r="F535" s="119">
        <f>F536</f>
        <v>2450</v>
      </c>
      <c r="G535" s="119">
        <f t="shared" si="72"/>
        <v>1400</v>
      </c>
      <c r="H535" s="203">
        <f t="shared" si="72"/>
        <v>200</v>
      </c>
      <c r="I535" s="34"/>
      <c r="J535" s="34"/>
    </row>
    <row r="536" spans="1:10" ht="37.5">
      <c r="A536" s="125" t="s">
        <v>397</v>
      </c>
      <c r="B536" s="122" t="s">
        <v>660</v>
      </c>
      <c r="C536" s="122" t="s">
        <v>273</v>
      </c>
      <c r="D536" s="122" t="s">
        <v>620</v>
      </c>
      <c r="E536" s="122"/>
      <c r="F536" s="119">
        <f>F537</f>
        <v>2450</v>
      </c>
      <c r="G536" s="119">
        <f t="shared" si="72"/>
        <v>1400</v>
      </c>
      <c r="H536" s="203">
        <f t="shared" si="72"/>
        <v>200</v>
      </c>
      <c r="I536" s="34"/>
      <c r="J536" s="34"/>
    </row>
    <row r="537" spans="1:10" ht="75">
      <c r="A537" s="125" t="s">
        <v>248</v>
      </c>
      <c r="B537" s="122" t="s">
        <v>660</v>
      </c>
      <c r="C537" s="122" t="s">
        <v>273</v>
      </c>
      <c r="D537" s="122" t="s">
        <v>620</v>
      </c>
      <c r="E537" s="122" t="s">
        <v>256</v>
      </c>
      <c r="F537" s="119">
        <f>'Прил 6'!G539</f>
        <v>2450</v>
      </c>
      <c r="G537" s="119">
        <f>'Прил 6'!H539</f>
        <v>1400</v>
      </c>
      <c r="H537" s="203">
        <f>'Прил 6'!I539</f>
        <v>200</v>
      </c>
      <c r="I537" s="34"/>
      <c r="J537" s="34"/>
    </row>
    <row r="538" spans="1:10" ht="18.75">
      <c r="A538" s="125" t="s">
        <v>502</v>
      </c>
      <c r="B538" s="122" t="s">
        <v>660</v>
      </c>
      <c r="C538" s="122" t="s">
        <v>273</v>
      </c>
      <c r="D538" s="122" t="s">
        <v>503</v>
      </c>
      <c r="E538" s="122"/>
      <c r="F538" s="119">
        <f>F539+F542</f>
        <v>4862898</v>
      </c>
      <c r="G538" s="119">
        <f>G539+G542</f>
        <v>6363895</v>
      </c>
      <c r="H538" s="203">
        <f>H539+H542</f>
        <v>6363895</v>
      </c>
      <c r="I538" s="34"/>
      <c r="J538" s="34"/>
    </row>
    <row r="539" spans="1:10" ht="37.5">
      <c r="A539" s="207" t="s">
        <v>702</v>
      </c>
      <c r="B539" s="122" t="s">
        <v>660</v>
      </c>
      <c r="C539" s="122" t="s">
        <v>273</v>
      </c>
      <c r="D539" s="122" t="s">
        <v>505</v>
      </c>
      <c r="E539" s="122"/>
      <c r="F539" s="119">
        <f t="shared" ref="F539:H540" si="73">F540</f>
        <v>4861698</v>
      </c>
      <c r="G539" s="119">
        <f t="shared" si="73"/>
        <v>6362695</v>
      </c>
      <c r="H539" s="203">
        <f t="shared" si="73"/>
        <v>6362695</v>
      </c>
      <c r="I539" s="34"/>
      <c r="J539" s="34"/>
    </row>
    <row r="540" spans="1:10" ht="18.75">
      <c r="A540" s="125" t="s">
        <v>703</v>
      </c>
      <c r="B540" s="122" t="s">
        <v>660</v>
      </c>
      <c r="C540" s="122" t="s">
        <v>273</v>
      </c>
      <c r="D540" s="122" t="s">
        <v>704</v>
      </c>
      <c r="E540" s="124"/>
      <c r="F540" s="119">
        <f t="shared" si="73"/>
        <v>4861698</v>
      </c>
      <c r="G540" s="119">
        <f t="shared" si="73"/>
        <v>6362695</v>
      </c>
      <c r="H540" s="203">
        <f t="shared" si="73"/>
        <v>6362695</v>
      </c>
      <c r="I540" s="34"/>
      <c r="J540" s="34"/>
    </row>
    <row r="541" spans="1:10" ht="18.75">
      <c r="A541" s="215" t="s">
        <v>611</v>
      </c>
      <c r="B541" s="122" t="s">
        <v>660</v>
      </c>
      <c r="C541" s="122" t="s">
        <v>273</v>
      </c>
      <c r="D541" s="122" t="s">
        <v>704</v>
      </c>
      <c r="E541" s="122" t="s">
        <v>612</v>
      </c>
      <c r="F541" s="119">
        <f>'Прил 6'!G543</f>
        <v>4861698</v>
      </c>
      <c r="G541" s="119">
        <f>'Прил 6'!H543</f>
        <v>6362695</v>
      </c>
      <c r="H541" s="203">
        <f>'Прил 6'!I543</f>
        <v>6362695</v>
      </c>
      <c r="I541" s="34"/>
      <c r="J541" s="34"/>
    </row>
    <row r="542" spans="1:10" ht="37.5">
      <c r="A542" s="125" t="s">
        <v>516</v>
      </c>
      <c r="B542" s="122" t="s">
        <v>660</v>
      </c>
      <c r="C542" s="122" t="s">
        <v>273</v>
      </c>
      <c r="D542" s="122" t="s">
        <v>517</v>
      </c>
      <c r="E542" s="122"/>
      <c r="F542" s="119">
        <f t="shared" ref="F542:H543" si="74">F543</f>
        <v>1200</v>
      </c>
      <c r="G542" s="119">
        <f t="shared" si="74"/>
        <v>1200</v>
      </c>
      <c r="H542" s="203">
        <f t="shared" si="74"/>
        <v>1200</v>
      </c>
      <c r="I542" s="34"/>
      <c r="J542" s="34"/>
    </row>
    <row r="543" spans="1:10" ht="37.5">
      <c r="A543" s="125" t="s">
        <v>397</v>
      </c>
      <c r="B543" s="122" t="s">
        <v>660</v>
      </c>
      <c r="C543" s="122" t="s">
        <v>273</v>
      </c>
      <c r="D543" s="122" t="s">
        <v>518</v>
      </c>
      <c r="E543" s="122"/>
      <c r="F543" s="119">
        <f t="shared" si="74"/>
        <v>1200</v>
      </c>
      <c r="G543" s="119">
        <f t="shared" si="74"/>
        <v>1200</v>
      </c>
      <c r="H543" s="203">
        <f t="shared" si="74"/>
        <v>1200</v>
      </c>
      <c r="I543" s="34"/>
      <c r="J543" s="34"/>
    </row>
    <row r="544" spans="1:10" ht="37.5">
      <c r="A544" s="125" t="s">
        <v>333</v>
      </c>
      <c r="B544" s="122" t="s">
        <v>660</v>
      </c>
      <c r="C544" s="122" t="s">
        <v>273</v>
      </c>
      <c r="D544" s="122" t="s">
        <v>518</v>
      </c>
      <c r="E544" s="122" t="s">
        <v>334</v>
      </c>
      <c r="F544" s="119">
        <f>'Прил 6'!G546</f>
        <v>1200</v>
      </c>
      <c r="G544" s="119">
        <f>'Прил 6'!H546</f>
        <v>1200</v>
      </c>
      <c r="H544" s="203">
        <f>'Прил 6'!I546</f>
        <v>1200</v>
      </c>
      <c r="I544" s="34"/>
      <c r="J544" s="34"/>
    </row>
    <row r="545" spans="1:10" ht="37.5">
      <c r="A545" s="125" t="s">
        <v>584</v>
      </c>
      <c r="B545" s="122" t="s">
        <v>660</v>
      </c>
      <c r="C545" s="122" t="s">
        <v>273</v>
      </c>
      <c r="D545" s="122" t="s">
        <v>585</v>
      </c>
      <c r="E545" s="122"/>
      <c r="F545" s="119">
        <f>F546</f>
        <v>2400</v>
      </c>
      <c r="G545" s="119">
        <f t="shared" ref="G545:H547" si="75">G546</f>
        <v>1200</v>
      </c>
      <c r="H545" s="203">
        <f t="shared" si="75"/>
        <v>0</v>
      </c>
      <c r="I545" s="34"/>
      <c r="J545" s="34"/>
    </row>
    <row r="546" spans="1:10" ht="37.5">
      <c r="A546" s="207" t="s">
        <v>586</v>
      </c>
      <c r="B546" s="122" t="s">
        <v>660</v>
      </c>
      <c r="C546" s="122" t="s">
        <v>273</v>
      </c>
      <c r="D546" s="122" t="s">
        <v>587</v>
      </c>
      <c r="E546" s="122"/>
      <c r="F546" s="119">
        <f>F547</f>
        <v>2400</v>
      </c>
      <c r="G546" s="119">
        <f t="shared" si="75"/>
        <v>1200</v>
      </c>
      <c r="H546" s="203">
        <f t="shared" si="75"/>
        <v>0</v>
      </c>
      <c r="I546" s="34"/>
      <c r="J546" s="34"/>
    </row>
    <row r="547" spans="1:10" ht="37.5">
      <c r="A547" s="125" t="s">
        <v>397</v>
      </c>
      <c r="B547" s="122" t="s">
        <v>660</v>
      </c>
      <c r="C547" s="122" t="s">
        <v>273</v>
      </c>
      <c r="D547" s="122" t="s">
        <v>588</v>
      </c>
      <c r="E547" s="122"/>
      <c r="F547" s="119">
        <f>F548</f>
        <v>2400</v>
      </c>
      <c r="G547" s="119">
        <f t="shared" si="75"/>
        <v>1200</v>
      </c>
      <c r="H547" s="203">
        <f t="shared" si="75"/>
        <v>0</v>
      </c>
      <c r="I547" s="34"/>
      <c r="J547" s="34"/>
    </row>
    <row r="548" spans="1:10" ht="37.5">
      <c r="A548" s="125" t="s">
        <v>333</v>
      </c>
      <c r="B548" s="122" t="s">
        <v>660</v>
      </c>
      <c r="C548" s="122" t="s">
        <v>273</v>
      </c>
      <c r="D548" s="122" t="s">
        <v>588</v>
      </c>
      <c r="E548" s="122" t="s">
        <v>334</v>
      </c>
      <c r="F548" s="119">
        <f>'Прил 6'!G630</f>
        <v>2400</v>
      </c>
      <c r="G548" s="119">
        <f>'Прил 6'!H630</f>
        <v>1200</v>
      </c>
      <c r="H548" s="203">
        <f>'Прил 6'!I630</f>
        <v>0</v>
      </c>
      <c r="I548" s="34"/>
      <c r="J548" s="34"/>
    </row>
    <row r="549" spans="1:10" ht="56.25">
      <c r="A549" s="125" t="s">
        <v>444</v>
      </c>
      <c r="B549" s="122" t="s">
        <v>660</v>
      </c>
      <c r="C549" s="122" t="s">
        <v>273</v>
      </c>
      <c r="D549" s="122" t="s">
        <v>446</v>
      </c>
      <c r="E549" s="122"/>
      <c r="F549" s="119">
        <f>F550</f>
        <v>2037106</v>
      </c>
      <c r="G549" s="119">
        <f t="shared" ref="G549:H552" si="76">G550</f>
        <v>1800000</v>
      </c>
      <c r="H549" s="119">
        <f t="shared" si="76"/>
        <v>1800000</v>
      </c>
      <c r="I549" s="34"/>
      <c r="J549" s="34"/>
    </row>
    <row r="550" spans="1:10" ht="37.5">
      <c r="A550" s="209" t="s">
        <v>447</v>
      </c>
      <c r="B550" s="122" t="s">
        <v>660</v>
      </c>
      <c r="C550" s="122" t="s">
        <v>273</v>
      </c>
      <c r="D550" s="122" t="s">
        <v>448</v>
      </c>
      <c r="E550" s="122"/>
      <c r="F550" s="119">
        <f>F551</f>
        <v>2037106</v>
      </c>
      <c r="G550" s="119">
        <f t="shared" si="76"/>
        <v>1800000</v>
      </c>
      <c r="H550" s="119">
        <f t="shared" si="76"/>
        <v>1800000</v>
      </c>
      <c r="I550" s="34"/>
      <c r="J550" s="34"/>
    </row>
    <row r="551" spans="1:10" ht="37.5">
      <c r="A551" s="209" t="s">
        <v>688</v>
      </c>
      <c r="B551" s="122" t="s">
        <v>660</v>
      </c>
      <c r="C551" s="122" t="s">
        <v>273</v>
      </c>
      <c r="D551" s="192" t="s">
        <v>689</v>
      </c>
      <c r="E551" s="122"/>
      <c r="F551" s="119">
        <f>F552</f>
        <v>2037106</v>
      </c>
      <c r="G551" s="119">
        <f t="shared" si="76"/>
        <v>1800000</v>
      </c>
      <c r="H551" s="119">
        <f t="shared" si="76"/>
        <v>1800000</v>
      </c>
      <c r="I551" s="34"/>
      <c r="J551" s="34"/>
    </row>
    <row r="552" spans="1:10" ht="18.75">
      <c r="A552" s="214" t="s">
        <v>690</v>
      </c>
      <c r="B552" s="122" t="s">
        <v>660</v>
      </c>
      <c r="C552" s="122" t="s">
        <v>273</v>
      </c>
      <c r="D552" s="192" t="s">
        <v>691</v>
      </c>
      <c r="E552" s="122"/>
      <c r="F552" s="119">
        <f>F553</f>
        <v>2037106</v>
      </c>
      <c r="G552" s="119">
        <f t="shared" si="76"/>
        <v>1800000</v>
      </c>
      <c r="H552" s="119">
        <f t="shared" si="76"/>
        <v>1800000</v>
      </c>
      <c r="I552" s="34"/>
      <c r="J552" s="34"/>
    </row>
    <row r="553" spans="1:10" ht="18.75">
      <c r="A553" s="214" t="s">
        <v>611</v>
      </c>
      <c r="B553" s="122" t="s">
        <v>660</v>
      </c>
      <c r="C553" s="122" t="s">
        <v>273</v>
      </c>
      <c r="D553" s="192" t="s">
        <v>691</v>
      </c>
      <c r="E553" s="122" t="s">
        <v>612</v>
      </c>
      <c r="F553" s="119">
        <f>'Прил 6'!G230</f>
        <v>2037106</v>
      </c>
      <c r="G553" s="119">
        <f>'Прил 6'!H230</f>
        <v>1800000</v>
      </c>
      <c r="H553" s="119">
        <f>'Прил 6'!I230</f>
        <v>1800000</v>
      </c>
      <c r="I553" s="34"/>
      <c r="J553" s="34"/>
    </row>
    <row r="554" spans="1:10" ht="41.65" customHeight="1">
      <c r="A554" s="125" t="s">
        <v>393</v>
      </c>
      <c r="B554" s="122" t="s">
        <v>660</v>
      </c>
      <c r="C554" s="122" t="s">
        <v>273</v>
      </c>
      <c r="D554" s="122" t="s">
        <v>394</v>
      </c>
      <c r="E554" s="122"/>
      <c r="F554" s="119">
        <f>F555</f>
        <v>3600</v>
      </c>
      <c r="G554" s="119">
        <f t="shared" ref="G554:H556" si="77">G555</f>
        <v>3600</v>
      </c>
      <c r="H554" s="203">
        <f t="shared" si="77"/>
        <v>3600</v>
      </c>
      <c r="I554" s="34"/>
      <c r="J554" s="34"/>
    </row>
    <row r="555" spans="1:10" ht="45.75" customHeight="1">
      <c r="A555" s="125" t="s">
        <v>395</v>
      </c>
      <c r="B555" s="122" t="s">
        <v>660</v>
      </c>
      <c r="C555" s="122" t="s">
        <v>273</v>
      </c>
      <c r="D555" s="122" t="s">
        <v>396</v>
      </c>
      <c r="E555" s="122"/>
      <c r="F555" s="119">
        <f>F556</f>
        <v>3600</v>
      </c>
      <c r="G555" s="119">
        <f t="shared" si="77"/>
        <v>3600</v>
      </c>
      <c r="H555" s="203">
        <f t="shared" si="77"/>
        <v>3600</v>
      </c>
      <c r="I555" s="34"/>
      <c r="J555" s="34"/>
    </row>
    <row r="556" spans="1:10" ht="43.7" customHeight="1">
      <c r="A556" s="125" t="s">
        <v>397</v>
      </c>
      <c r="B556" s="122" t="s">
        <v>660</v>
      </c>
      <c r="C556" s="122" t="s">
        <v>273</v>
      </c>
      <c r="D556" s="122" t="s">
        <v>398</v>
      </c>
      <c r="E556" s="122"/>
      <c r="F556" s="119">
        <f>F557</f>
        <v>3600</v>
      </c>
      <c r="G556" s="119">
        <f t="shared" si="77"/>
        <v>3600</v>
      </c>
      <c r="H556" s="203">
        <f t="shared" si="77"/>
        <v>3600</v>
      </c>
      <c r="I556" s="34"/>
      <c r="J556" s="34"/>
    </row>
    <row r="557" spans="1:10" ht="62.85" customHeight="1">
      <c r="A557" s="125" t="s">
        <v>248</v>
      </c>
      <c r="B557" s="122" t="s">
        <v>660</v>
      </c>
      <c r="C557" s="122" t="s">
        <v>273</v>
      </c>
      <c r="D557" s="122" t="s">
        <v>398</v>
      </c>
      <c r="E557" s="122" t="s">
        <v>256</v>
      </c>
      <c r="F557" s="119">
        <f>'Прил 6'!G234</f>
        <v>3600</v>
      </c>
      <c r="G557" s="119">
        <f>'Прил 6'!H234</f>
        <v>3600</v>
      </c>
      <c r="H557" s="203">
        <f>'Прил 6'!I234</f>
        <v>3600</v>
      </c>
      <c r="I557" s="34"/>
      <c r="J557" s="34"/>
    </row>
    <row r="558" spans="1:10" ht="18.75">
      <c r="A558" s="205" t="s">
        <v>705</v>
      </c>
      <c r="B558" s="124">
        <v>10</v>
      </c>
      <c r="C558" s="124" t="s">
        <v>307</v>
      </c>
      <c r="D558" s="124"/>
      <c r="E558" s="124"/>
      <c r="F558" s="118">
        <f>F559</f>
        <v>4949800</v>
      </c>
      <c r="G558" s="118">
        <f t="shared" ref="G558:H562" si="78">G559</f>
        <v>3363800</v>
      </c>
      <c r="H558" s="199">
        <f t="shared" si="78"/>
        <v>3363800</v>
      </c>
      <c r="I558" s="34"/>
      <c r="J558" s="34"/>
    </row>
    <row r="559" spans="1:10" ht="44.25" customHeight="1">
      <c r="A559" s="207" t="s">
        <v>326</v>
      </c>
      <c r="B559" s="122">
        <v>10</v>
      </c>
      <c r="C559" s="122" t="s">
        <v>307</v>
      </c>
      <c r="D559" s="122" t="s">
        <v>327</v>
      </c>
      <c r="E559" s="122"/>
      <c r="F559" s="119">
        <f>F560</f>
        <v>4949800</v>
      </c>
      <c r="G559" s="119">
        <f t="shared" si="78"/>
        <v>3363800</v>
      </c>
      <c r="H559" s="203">
        <f t="shared" si="78"/>
        <v>3363800</v>
      </c>
      <c r="I559" s="34"/>
      <c r="J559" s="34"/>
    </row>
    <row r="560" spans="1:10" ht="44.85" customHeight="1">
      <c r="A560" s="207" t="s">
        <v>287</v>
      </c>
      <c r="B560" s="122">
        <v>10</v>
      </c>
      <c r="C560" s="122" t="s">
        <v>307</v>
      </c>
      <c r="D560" s="122" t="s">
        <v>328</v>
      </c>
      <c r="E560" s="122"/>
      <c r="F560" s="119">
        <f>F561</f>
        <v>4949800</v>
      </c>
      <c r="G560" s="119">
        <f t="shared" si="78"/>
        <v>3363800</v>
      </c>
      <c r="H560" s="203">
        <f t="shared" si="78"/>
        <v>3363800</v>
      </c>
      <c r="I560" s="34"/>
      <c r="J560" s="34"/>
    </row>
    <row r="561" spans="1:10" ht="59.65" customHeight="1">
      <c r="A561" s="125" t="s">
        <v>706</v>
      </c>
      <c r="B561" s="122">
        <v>10</v>
      </c>
      <c r="C561" s="122" t="s">
        <v>307</v>
      </c>
      <c r="D561" s="122" t="s">
        <v>707</v>
      </c>
      <c r="E561" s="122"/>
      <c r="F561" s="119">
        <f>F562+F565</f>
        <v>4949800</v>
      </c>
      <c r="G561" s="119">
        <f>G562+G565</f>
        <v>3363800</v>
      </c>
      <c r="H561" s="119">
        <f>H562+H565</f>
        <v>3363800</v>
      </c>
      <c r="I561" s="34"/>
      <c r="J561" s="34"/>
    </row>
    <row r="562" spans="1:10" ht="44.85" customHeight="1">
      <c r="A562" s="125" t="s">
        <v>708</v>
      </c>
      <c r="B562" s="122">
        <v>10</v>
      </c>
      <c r="C562" s="122" t="s">
        <v>307</v>
      </c>
      <c r="D562" s="122" t="s">
        <v>709</v>
      </c>
      <c r="E562" s="122"/>
      <c r="F562" s="119">
        <f>F563+F564</f>
        <v>3363800</v>
      </c>
      <c r="G562" s="119">
        <f t="shared" si="78"/>
        <v>3363800</v>
      </c>
      <c r="H562" s="203">
        <f t="shared" si="78"/>
        <v>3363800</v>
      </c>
      <c r="I562" s="34"/>
      <c r="J562" s="34"/>
    </row>
    <row r="563" spans="1:10" ht="57.6" customHeight="1">
      <c r="A563" s="125" t="s">
        <v>248</v>
      </c>
      <c r="B563" s="122">
        <v>10</v>
      </c>
      <c r="C563" s="122" t="s">
        <v>307</v>
      </c>
      <c r="D563" s="122" t="s">
        <v>709</v>
      </c>
      <c r="E563" s="122" t="s">
        <v>256</v>
      </c>
      <c r="F563" s="119">
        <f>'Прил 6'!G313</f>
        <v>3250000</v>
      </c>
      <c r="G563" s="119">
        <f>'Прил 6'!H313</f>
        <v>3363800</v>
      </c>
      <c r="H563" s="203">
        <f>'Прил 6'!I313</f>
        <v>3363800</v>
      </c>
      <c r="I563" s="34"/>
      <c r="J563" s="34"/>
    </row>
    <row r="564" spans="1:10" ht="37.5">
      <c r="A564" s="125" t="str">
        <f>'Прил 6'!$A$314</f>
        <v>Закупка товаров, работ и услуг для обеспечения государственных (муниципальных) нужд</v>
      </c>
      <c r="B564" s="122">
        <v>10</v>
      </c>
      <c r="C564" s="122" t="s">
        <v>307</v>
      </c>
      <c r="D564" s="122" t="s">
        <v>709</v>
      </c>
      <c r="E564" s="122" t="s">
        <v>315</v>
      </c>
      <c r="F564" s="119">
        <f>'Прил 6'!G314</f>
        <v>113800</v>
      </c>
      <c r="G564" s="119">
        <f>'Прил 6'!H314</f>
        <v>0</v>
      </c>
      <c r="H564" s="119">
        <f>'Прил 6'!I314</f>
        <v>0</v>
      </c>
      <c r="I564" s="34"/>
      <c r="J564" s="34"/>
    </row>
    <row r="565" spans="1:10" ht="56.25">
      <c r="A565" s="125" t="s">
        <v>837</v>
      </c>
      <c r="B565" s="122">
        <v>10</v>
      </c>
      <c r="C565" s="122" t="s">
        <v>307</v>
      </c>
      <c r="D565" s="122" t="s">
        <v>836</v>
      </c>
      <c r="E565" s="122"/>
      <c r="F565" s="119">
        <f>F566+F567</f>
        <v>1586000</v>
      </c>
      <c r="G565" s="119">
        <f>G566+G567</f>
        <v>0</v>
      </c>
      <c r="H565" s="119">
        <f>H566+H567</f>
        <v>0</v>
      </c>
      <c r="I565" s="34"/>
      <c r="J565" s="34"/>
    </row>
    <row r="566" spans="1:10" ht="75">
      <c r="A566" s="125" t="s">
        <v>248</v>
      </c>
      <c r="B566" s="122">
        <v>10</v>
      </c>
      <c r="C566" s="122" t="s">
        <v>307</v>
      </c>
      <c r="D566" s="122" t="s">
        <v>836</v>
      </c>
      <c r="E566" s="122" t="s">
        <v>256</v>
      </c>
      <c r="F566" s="119">
        <f>'Прил 6'!G316</f>
        <v>1103200</v>
      </c>
      <c r="G566" s="119">
        <f>'Прил 6'!H316</f>
        <v>0</v>
      </c>
      <c r="H566" s="119">
        <f>'Прил 6'!I316</f>
        <v>0</v>
      </c>
      <c r="I566" s="34"/>
      <c r="J566" s="34"/>
    </row>
    <row r="567" spans="1:10" ht="37.5">
      <c r="A567" s="125" t="s">
        <v>284</v>
      </c>
      <c r="B567" s="122">
        <v>10</v>
      </c>
      <c r="C567" s="122" t="s">
        <v>307</v>
      </c>
      <c r="D567" s="122" t="s">
        <v>836</v>
      </c>
      <c r="E567" s="122" t="s">
        <v>315</v>
      </c>
      <c r="F567" s="119">
        <f>'Прил 6'!G317</f>
        <v>482800</v>
      </c>
      <c r="G567" s="119">
        <f>'Прил 6'!H317</f>
        <v>0</v>
      </c>
      <c r="H567" s="119">
        <f>'Прил 6'!I317</f>
        <v>0</v>
      </c>
      <c r="I567" s="34"/>
      <c r="J567" s="34"/>
    </row>
    <row r="568" spans="1:10" ht="18.75">
      <c r="A568" s="205" t="s">
        <v>710</v>
      </c>
      <c r="B568" s="124" t="s">
        <v>711</v>
      </c>
      <c r="C568" s="124" t="s">
        <v>239</v>
      </c>
      <c r="D568" s="124"/>
      <c r="E568" s="124"/>
      <c r="F568" s="118">
        <f>F569+F575+F586</f>
        <v>6435965.7199999997</v>
      </c>
      <c r="G568" s="118">
        <f>G569+G575+G586</f>
        <v>7616255.2199999997</v>
      </c>
      <c r="H568" s="199">
        <f>H569+H575+H586</f>
        <v>7914776.5</v>
      </c>
      <c r="I568" s="34"/>
      <c r="J568" s="34"/>
    </row>
    <row r="569" spans="1:10" ht="18.75">
      <c r="A569" s="205" t="s">
        <v>712</v>
      </c>
      <c r="B569" s="124" t="s">
        <v>711</v>
      </c>
      <c r="C569" s="124" t="s">
        <v>238</v>
      </c>
      <c r="D569" s="124"/>
      <c r="E569" s="122"/>
      <c r="F569" s="118">
        <f>F570</f>
        <v>6415965.7199999997</v>
      </c>
      <c r="G569" s="118">
        <f t="shared" ref="G569:H573" si="79">G570</f>
        <v>7116255.2199999997</v>
      </c>
      <c r="H569" s="199">
        <f t="shared" si="79"/>
        <v>7414776.5</v>
      </c>
      <c r="I569" s="34"/>
      <c r="J569" s="34"/>
    </row>
    <row r="570" spans="1:10" ht="58.7" customHeight="1">
      <c r="A570" s="125" t="s">
        <v>598</v>
      </c>
      <c r="B570" s="122" t="s">
        <v>711</v>
      </c>
      <c r="C570" s="122" t="s">
        <v>238</v>
      </c>
      <c r="D570" s="122" t="s">
        <v>599</v>
      </c>
      <c r="E570" s="122"/>
      <c r="F570" s="119">
        <f>F571</f>
        <v>6415965.7199999997</v>
      </c>
      <c r="G570" s="119">
        <f t="shared" si="79"/>
        <v>7116255.2199999997</v>
      </c>
      <c r="H570" s="203">
        <f t="shared" si="79"/>
        <v>7414776.5</v>
      </c>
      <c r="I570" s="34"/>
      <c r="J570" s="34"/>
    </row>
    <row r="571" spans="1:10" ht="42.6" customHeight="1">
      <c r="A571" s="125" t="s">
        <v>713</v>
      </c>
      <c r="B571" s="122" t="s">
        <v>711</v>
      </c>
      <c r="C571" s="122" t="s">
        <v>238</v>
      </c>
      <c r="D571" s="122" t="s">
        <v>714</v>
      </c>
      <c r="E571" s="122"/>
      <c r="F571" s="119">
        <f>F572</f>
        <v>6415965.7199999997</v>
      </c>
      <c r="G571" s="119">
        <f t="shared" si="79"/>
        <v>7116255.2199999997</v>
      </c>
      <c r="H571" s="203">
        <f t="shared" si="79"/>
        <v>7414776.5</v>
      </c>
      <c r="I571" s="34"/>
      <c r="J571" s="34"/>
    </row>
    <row r="572" spans="1:10" ht="75.599999999999994" customHeight="1">
      <c r="A572" s="125" t="s">
        <v>715</v>
      </c>
      <c r="B572" s="122" t="s">
        <v>711</v>
      </c>
      <c r="C572" s="122" t="s">
        <v>238</v>
      </c>
      <c r="D572" s="122" t="s">
        <v>716</v>
      </c>
      <c r="E572" s="122"/>
      <c r="F572" s="119">
        <f>F573</f>
        <v>6415965.7199999997</v>
      </c>
      <c r="G572" s="119">
        <f t="shared" si="79"/>
        <v>7116255.2199999997</v>
      </c>
      <c r="H572" s="203">
        <f t="shared" si="79"/>
        <v>7414776.5</v>
      </c>
      <c r="I572" s="34"/>
      <c r="J572" s="34"/>
    </row>
    <row r="573" spans="1:10" ht="42" customHeight="1">
      <c r="A573" s="125" t="s">
        <v>397</v>
      </c>
      <c r="B573" s="122" t="s">
        <v>711</v>
      </c>
      <c r="C573" s="122" t="s">
        <v>238</v>
      </c>
      <c r="D573" s="122" t="s">
        <v>717</v>
      </c>
      <c r="E573" s="122"/>
      <c r="F573" s="119">
        <f>F574</f>
        <v>6415965.7199999997</v>
      </c>
      <c r="G573" s="119">
        <f t="shared" si="79"/>
        <v>7116255.2199999997</v>
      </c>
      <c r="H573" s="203">
        <f t="shared" si="79"/>
        <v>7414776.5</v>
      </c>
      <c r="I573" s="34"/>
      <c r="J573" s="34"/>
    </row>
    <row r="574" spans="1:10" ht="44.25" customHeight="1">
      <c r="A574" s="125" t="s">
        <v>333</v>
      </c>
      <c r="B574" s="122" t="s">
        <v>711</v>
      </c>
      <c r="C574" s="122" t="s">
        <v>238</v>
      </c>
      <c r="D574" s="122" t="s">
        <v>717</v>
      </c>
      <c r="E574" s="122" t="s">
        <v>334</v>
      </c>
      <c r="F574" s="119">
        <f>'Прил 6'!G637</f>
        <v>6415965.7199999997</v>
      </c>
      <c r="G574" s="119">
        <f>'Прил 6'!H637</f>
        <v>7116255.2199999997</v>
      </c>
      <c r="H574" s="203">
        <f>'Прил 6'!I637</f>
        <v>7414776.5</v>
      </c>
      <c r="I574" s="34"/>
      <c r="J574" s="34"/>
    </row>
    <row r="575" spans="1:10" ht="18.75">
      <c r="A575" s="205" t="s">
        <v>718</v>
      </c>
      <c r="B575" s="124" t="s">
        <v>711</v>
      </c>
      <c r="C575" s="124" t="s">
        <v>241</v>
      </c>
      <c r="D575" s="122"/>
      <c r="E575" s="122"/>
      <c r="F575" s="118">
        <f t="shared" ref="F575:H576" si="80">F576</f>
        <v>20000</v>
      </c>
      <c r="G575" s="118">
        <f t="shared" si="80"/>
        <v>370000</v>
      </c>
      <c r="H575" s="118">
        <f t="shared" si="80"/>
        <v>370000</v>
      </c>
      <c r="I575" s="34"/>
      <c r="J575" s="34"/>
    </row>
    <row r="576" spans="1:10" ht="48" customHeight="1">
      <c r="A576" s="125" t="s">
        <v>598</v>
      </c>
      <c r="B576" s="122" t="s">
        <v>711</v>
      </c>
      <c r="C576" s="122" t="s">
        <v>241</v>
      </c>
      <c r="D576" s="122" t="s">
        <v>599</v>
      </c>
      <c r="E576" s="122"/>
      <c r="F576" s="119">
        <f t="shared" si="80"/>
        <v>20000</v>
      </c>
      <c r="G576" s="119">
        <f t="shared" si="80"/>
        <v>370000</v>
      </c>
      <c r="H576" s="203">
        <f t="shared" si="80"/>
        <v>370000</v>
      </c>
      <c r="I576" s="34"/>
      <c r="J576" s="34"/>
    </row>
    <row r="577" spans="1:10" ht="48" customHeight="1">
      <c r="A577" s="125" t="s">
        <v>713</v>
      </c>
      <c r="B577" s="122" t="s">
        <v>711</v>
      </c>
      <c r="C577" s="122" t="s">
        <v>241</v>
      </c>
      <c r="D577" s="122" t="s">
        <v>714</v>
      </c>
      <c r="E577" s="122"/>
      <c r="F577" s="119">
        <f>F578+F583</f>
        <v>20000</v>
      </c>
      <c r="G577" s="119">
        <f>G578+G583</f>
        <v>370000</v>
      </c>
      <c r="H577" s="203">
        <f>H578+H583</f>
        <v>370000</v>
      </c>
      <c r="I577" s="34"/>
      <c r="J577" s="34"/>
    </row>
    <row r="578" spans="1:10" ht="84" customHeight="1">
      <c r="A578" s="125" t="s">
        <v>715</v>
      </c>
      <c r="B578" s="122" t="s">
        <v>711</v>
      </c>
      <c r="C578" s="122" t="s">
        <v>241</v>
      </c>
      <c r="D578" s="122" t="s">
        <v>716</v>
      </c>
      <c r="E578" s="122"/>
      <c r="F578" s="119">
        <f>F579+F581</f>
        <v>20000</v>
      </c>
      <c r="G578" s="119">
        <f>G579+G581</f>
        <v>170000</v>
      </c>
      <c r="H578" s="203">
        <f>H579+H581</f>
        <v>170000</v>
      </c>
      <c r="I578" s="34"/>
      <c r="J578" s="34"/>
    </row>
    <row r="579" spans="1:10" ht="24.6" customHeight="1">
      <c r="A579" s="125" t="s">
        <v>372</v>
      </c>
      <c r="B579" s="122" t="s">
        <v>711</v>
      </c>
      <c r="C579" s="122" t="s">
        <v>241</v>
      </c>
      <c r="D579" s="122" t="s">
        <v>719</v>
      </c>
      <c r="E579" s="122"/>
      <c r="F579" s="119">
        <f>F580</f>
        <v>20000</v>
      </c>
      <c r="G579" s="119">
        <f>G580</f>
        <v>20000</v>
      </c>
      <c r="H579" s="203">
        <f>H580</f>
        <v>20000</v>
      </c>
      <c r="I579" s="34"/>
      <c r="J579" s="34"/>
    </row>
    <row r="580" spans="1:10" ht="45.75" customHeight="1">
      <c r="A580" s="125" t="s">
        <v>284</v>
      </c>
      <c r="B580" s="122" t="s">
        <v>711</v>
      </c>
      <c r="C580" s="122" t="s">
        <v>241</v>
      </c>
      <c r="D580" s="122" t="s">
        <v>719</v>
      </c>
      <c r="E580" s="122" t="s">
        <v>315</v>
      </c>
      <c r="F580" s="119">
        <f>'Прил 6'!G643</f>
        <v>20000</v>
      </c>
      <c r="G580" s="119">
        <f>'Прил 6'!H643</f>
        <v>20000</v>
      </c>
      <c r="H580" s="203">
        <f>'Прил 6'!I643</f>
        <v>20000</v>
      </c>
      <c r="I580" s="34"/>
      <c r="J580" s="34"/>
    </row>
    <row r="581" spans="1:10" ht="58.7" customHeight="1">
      <c r="A581" s="125" t="s">
        <v>720</v>
      </c>
      <c r="B581" s="122" t="s">
        <v>711</v>
      </c>
      <c r="C581" s="122" t="s">
        <v>241</v>
      </c>
      <c r="D581" s="122" t="s">
        <v>721</v>
      </c>
      <c r="E581" s="122"/>
      <c r="F581" s="119">
        <f>F582</f>
        <v>0</v>
      </c>
      <c r="G581" s="119">
        <f>G582</f>
        <v>150000</v>
      </c>
      <c r="H581" s="203">
        <f>H582</f>
        <v>150000</v>
      </c>
      <c r="I581" s="34"/>
      <c r="J581" s="34"/>
    </row>
    <row r="582" spans="1:10" ht="48" customHeight="1">
      <c r="A582" s="125" t="s">
        <v>284</v>
      </c>
      <c r="B582" s="122" t="s">
        <v>711</v>
      </c>
      <c r="C582" s="122" t="s">
        <v>241</v>
      </c>
      <c r="D582" s="122" t="s">
        <v>721</v>
      </c>
      <c r="E582" s="122" t="s">
        <v>315</v>
      </c>
      <c r="F582" s="119">
        <f>'Прил 6'!G645</f>
        <v>0</v>
      </c>
      <c r="G582" s="119">
        <f>'Прил 6'!H645</f>
        <v>150000</v>
      </c>
      <c r="H582" s="203">
        <f>'Прил 6'!I645</f>
        <v>150000</v>
      </c>
      <c r="I582" s="34"/>
      <c r="J582" s="34"/>
    </row>
    <row r="583" spans="1:10" ht="90.75" customHeight="1">
      <c r="A583" s="125" t="s">
        <v>722</v>
      </c>
      <c r="B583" s="122" t="s">
        <v>711</v>
      </c>
      <c r="C583" s="122" t="s">
        <v>241</v>
      </c>
      <c r="D583" s="122" t="s">
        <v>723</v>
      </c>
      <c r="E583" s="122"/>
      <c r="F583" s="119">
        <f t="shared" ref="F583:H584" si="81">F584</f>
        <v>0</v>
      </c>
      <c r="G583" s="119">
        <f t="shared" si="81"/>
        <v>200000</v>
      </c>
      <c r="H583" s="203">
        <f t="shared" si="81"/>
        <v>200000</v>
      </c>
      <c r="I583" s="34"/>
      <c r="J583" s="34"/>
    </row>
    <row r="584" spans="1:10" ht="67.150000000000006" customHeight="1">
      <c r="A584" s="125" t="s">
        <v>724</v>
      </c>
      <c r="B584" s="122" t="s">
        <v>711</v>
      </c>
      <c r="C584" s="122" t="s">
        <v>241</v>
      </c>
      <c r="D584" s="122" t="s">
        <v>725</v>
      </c>
      <c r="E584" s="122"/>
      <c r="F584" s="119">
        <f t="shared" si="81"/>
        <v>0</v>
      </c>
      <c r="G584" s="119">
        <f t="shared" si="81"/>
        <v>200000</v>
      </c>
      <c r="H584" s="203">
        <f t="shared" si="81"/>
        <v>200000</v>
      </c>
      <c r="I584" s="34"/>
      <c r="J584" s="34"/>
    </row>
    <row r="585" spans="1:10" ht="39.4" customHeight="1">
      <c r="A585" s="125" t="s">
        <v>284</v>
      </c>
      <c r="B585" s="122" t="s">
        <v>711</v>
      </c>
      <c r="C585" s="122" t="s">
        <v>241</v>
      </c>
      <c r="D585" s="122" t="s">
        <v>725</v>
      </c>
      <c r="E585" s="122" t="s">
        <v>315</v>
      </c>
      <c r="F585" s="119">
        <f>'Прил 6'!G648</f>
        <v>0</v>
      </c>
      <c r="G585" s="119">
        <f>'Прил 6'!H648</f>
        <v>200000</v>
      </c>
      <c r="H585" s="203">
        <f>'Прил 6'!I648</f>
        <v>200000</v>
      </c>
      <c r="I585" s="34"/>
      <c r="J585" s="34"/>
    </row>
    <row r="586" spans="1:10" ht="18.75">
      <c r="A586" s="219" t="s">
        <v>726</v>
      </c>
      <c r="B586" s="124" t="s">
        <v>711</v>
      </c>
      <c r="C586" s="124" t="s">
        <v>250</v>
      </c>
      <c r="D586" s="122"/>
      <c r="E586" s="122"/>
      <c r="F586" s="118">
        <f>F587</f>
        <v>0</v>
      </c>
      <c r="G586" s="118">
        <f t="shared" ref="G586:H590" si="82">G587</f>
        <v>130000</v>
      </c>
      <c r="H586" s="199">
        <f t="shared" si="82"/>
        <v>130000</v>
      </c>
      <c r="I586" s="34"/>
      <c r="J586" s="34"/>
    </row>
    <row r="587" spans="1:10" ht="58.7" customHeight="1">
      <c r="A587" s="125" t="s">
        <v>598</v>
      </c>
      <c r="B587" s="122" t="s">
        <v>711</v>
      </c>
      <c r="C587" s="122" t="s">
        <v>250</v>
      </c>
      <c r="D587" s="122" t="s">
        <v>599</v>
      </c>
      <c r="E587" s="122"/>
      <c r="F587" s="119">
        <f>F588</f>
        <v>0</v>
      </c>
      <c r="G587" s="119">
        <f t="shared" si="82"/>
        <v>130000</v>
      </c>
      <c r="H587" s="203">
        <f t="shared" si="82"/>
        <v>130000</v>
      </c>
      <c r="I587" s="34"/>
      <c r="J587" s="34"/>
    </row>
    <row r="588" spans="1:10" ht="39.4" customHeight="1">
      <c r="A588" s="125" t="s">
        <v>713</v>
      </c>
      <c r="B588" s="122" t="s">
        <v>711</v>
      </c>
      <c r="C588" s="122" t="s">
        <v>250</v>
      </c>
      <c r="D588" s="122" t="s">
        <v>714</v>
      </c>
      <c r="E588" s="122"/>
      <c r="F588" s="119">
        <f>F589</f>
        <v>0</v>
      </c>
      <c r="G588" s="119">
        <f t="shared" si="82"/>
        <v>130000</v>
      </c>
      <c r="H588" s="203">
        <f t="shared" si="82"/>
        <v>130000</v>
      </c>
      <c r="I588" s="34"/>
      <c r="J588" s="34"/>
    </row>
    <row r="589" spans="1:10" ht="76.7" customHeight="1">
      <c r="A589" s="125" t="s">
        <v>722</v>
      </c>
      <c r="B589" s="122" t="s">
        <v>711</v>
      </c>
      <c r="C589" s="122" t="s">
        <v>250</v>
      </c>
      <c r="D589" s="122" t="s">
        <v>723</v>
      </c>
      <c r="E589" s="122"/>
      <c r="F589" s="119">
        <f>F590</f>
        <v>0</v>
      </c>
      <c r="G589" s="119">
        <f t="shared" si="82"/>
        <v>130000</v>
      </c>
      <c r="H589" s="203">
        <f t="shared" si="82"/>
        <v>130000</v>
      </c>
      <c r="I589" s="34"/>
      <c r="J589" s="34"/>
    </row>
    <row r="590" spans="1:10" ht="58.7" customHeight="1">
      <c r="A590" s="125" t="s">
        <v>724</v>
      </c>
      <c r="B590" s="122" t="s">
        <v>711</v>
      </c>
      <c r="C590" s="122" t="s">
        <v>250</v>
      </c>
      <c r="D590" s="122" t="s">
        <v>725</v>
      </c>
      <c r="E590" s="123"/>
      <c r="F590" s="119">
        <f>F591</f>
        <v>0</v>
      </c>
      <c r="G590" s="119">
        <f t="shared" si="82"/>
        <v>130000</v>
      </c>
      <c r="H590" s="203">
        <f t="shared" si="82"/>
        <v>130000</v>
      </c>
      <c r="I590" s="34"/>
      <c r="J590" s="34"/>
    </row>
    <row r="591" spans="1:10" ht="46.5" customHeight="1">
      <c r="A591" s="125" t="s">
        <v>284</v>
      </c>
      <c r="B591" s="122" t="s">
        <v>711</v>
      </c>
      <c r="C591" s="122" t="s">
        <v>250</v>
      </c>
      <c r="D591" s="122" t="s">
        <v>725</v>
      </c>
      <c r="E591" s="123" t="s">
        <v>315</v>
      </c>
      <c r="F591" s="119">
        <f>'Прил 6'!G654</f>
        <v>0</v>
      </c>
      <c r="G591" s="119">
        <f>'Прил 6'!H654</f>
        <v>130000</v>
      </c>
      <c r="H591" s="203">
        <f>'Прил 6'!I654</f>
        <v>130000</v>
      </c>
      <c r="I591" s="34"/>
      <c r="J591" s="34"/>
    </row>
    <row r="592" spans="1:10" ht="42" customHeight="1">
      <c r="A592" s="201" t="s">
        <v>727</v>
      </c>
      <c r="B592" s="124" t="s">
        <v>728</v>
      </c>
      <c r="C592" s="124" t="s">
        <v>239</v>
      </c>
      <c r="D592" s="124"/>
      <c r="E592" s="124"/>
      <c r="F592" s="118">
        <f>F593</f>
        <v>41804260</v>
      </c>
      <c r="G592" s="118">
        <f>G593</f>
        <v>28552634</v>
      </c>
      <c r="H592" s="199">
        <f>H593</f>
        <v>28552634</v>
      </c>
      <c r="I592" s="34"/>
      <c r="J592" s="34"/>
    </row>
    <row r="593" spans="1:10" ht="40.5" customHeight="1">
      <c r="A593" s="205" t="s">
        <v>729</v>
      </c>
      <c r="B593" s="124" t="s">
        <v>728</v>
      </c>
      <c r="C593" s="124" t="s">
        <v>238</v>
      </c>
      <c r="D593" s="124"/>
      <c r="E593" s="124"/>
      <c r="F593" s="118">
        <f>F594</f>
        <v>41804260</v>
      </c>
      <c r="G593" s="118">
        <f t="shared" ref="G593:H597" si="83">G594</f>
        <v>28552634</v>
      </c>
      <c r="H593" s="199">
        <f t="shared" si="83"/>
        <v>28552634</v>
      </c>
      <c r="I593" s="34"/>
      <c r="J593" s="34"/>
    </row>
    <row r="594" spans="1:10" ht="43.5" customHeight="1">
      <c r="A594" s="125" t="s">
        <v>308</v>
      </c>
      <c r="B594" s="122" t="s">
        <v>728</v>
      </c>
      <c r="C594" s="122" t="s">
        <v>238</v>
      </c>
      <c r="D594" s="122" t="s">
        <v>309</v>
      </c>
      <c r="E594" s="122"/>
      <c r="F594" s="119">
        <f>F595</f>
        <v>41804260</v>
      </c>
      <c r="G594" s="119">
        <f t="shared" si="83"/>
        <v>28552634</v>
      </c>
      <c r="H594" s="203">
        <f t="shared" si="83"/>
        <v>28552634</v>
      </c>
      <c r="I594" s="34"/>
      <c r="J594" s="34"/>
    </row>
    <row r="595" spans="1:10" ht="39.4" customHeight="1">
      <c r="A595" s="125" t="s">
        <v>730</v>
      </c>
      <c r="B595" s="122" t="s">
        <v>728</v>
      </c>
      <c r="C595" s="122" t="s">
        <v>238</v>
      </c>
      <c r="D595" s="122" t="s">
        <v>731</v>
      </c>
      <c r="E595" s="122"/>
      <c r="F595" s="119">
        <f>F596</f>
        <v>41804260</v>
      </c>
      <c r="G595" s="119">
        <f t="shared" si="83"/>
        <v>28552634</v>
      </c>
      <c r="H595" s="203">
        <f t="shared" si="83"/>
        <v>28552634</v>
      </c>
      <c r="I595" s="34"/>
      <c r="J595" s="34"/>
    </row>
    <row r="596" spans="1:10" ht="46.9" customHeight="1">
      <c r="A596" s="207" t="s">
        <v>732</v>
      </c>
      <c r="B596" s="122" t="s">
        <v>728</v>
      </c>
      <c r="C596" s="122" t="s">
        <v>238</v>
      </c>
      <c r="D596" s="122" t="s">
        <v>733</v>
      </c>
      <c r="E596" s="122"/>
      <c r="F596" s="119">
        <f>F597+F599</f>
        <v>41804260</v>
      </c>
      <c r="G596" s="119">
        <f>G597+G599</f>
        <v>28552634</v>
      </c>
      <c r="H596" s="203">
        <f>H597+H599</f>
        <v>28552634</v>
      </c>
      <c r="I596" s="34"/>
      <c r="J596" s="34"/>
    </row>
    <row r="597" spans="1:10" ht="58.5" customHeight="1">
      <c r="A597" s="125" t="s">
        <v>734</v>
      </c>
      <c r="B597" s="122" t="s">
        <v>728</v>
      </c>
      <c r="C597" s="122" t="s">
        <v>238</v>
      </c>
      <c r="D597" s="122" t="s">
        <v>735</v>
      </c>
      <c r="E597" s="122"/>
      <c r="F597" s="119">
        <f>F598</f>
        <v>35690792</v>
      </c>
      <c r="G597" s="119">
        <f t="shared" si="83"/>
        <v>28552634</v>
      </c>
      <c r="H597" s="203">
        <f t="shared" si="83"/>
        <v>28552634</v>
      </c>
      <c r="I597" s="34"/>
      <c r="J597" s="34"/>
    </row>
    <row r="598" spans="1:10" ht="18.75">
      <c r="A598" s="125" t="s">
        <v>385</v>
      </c>
      <c r="B598" s="122" t="s">
        <v>728</v>
      </c>
      <c r="C598" s="122" t="s">
        <v>238</v>
      </c>
      <c r="D598" s="122" t="s">
        <v>735</v>
      </c>
      <c r="E598" s="122" t="s">
        <v>386</v>
      </c>
      <c r="F598" s="119">
        <f>'Прил 6'!G364</f>
        <v>35690792</v>
      </c>
      <c r="G598" s="119">
        <f>'Прил 6'!H364</f>
        <v>28552634</v>
      </c>
      <c r="H598" s="203">
        <f>'Прил 6'!I364</f>
        <v>28552634</v>
      </c>
      <c r="I598" s="34"/>
      <c r="J598" s="34"/>
    </row>
    <row r="599" spans="1:10" ht="37.5">
      <c r="A599" s="125" t="s">
        <v>758</v>
      </c>
      <c r="B599" s="126" t="s">
        <v>728</v>
      </c>
      <c r="C599" s="126" t="s">
        <v>238</v>
      </c>
      <c r="D599" s="126" t="s">
        <v>753</v>
      </c>
      <c r="E599" s="126"/>
      <c r="F599" s="127">
        <f>F600</f>
        <v>6113468</v>
      </c>
      <c r="G599" s="127">
        <f>G600</f>
        <v>0</v>
      </c>
      <c r="H599" s="213">
        <f>H600</f>
        <v>0</v>
      </c>
      <c r="I599" s="34"/>
      <c r="J599" s="34"/>
    </row>
    <row r="600" spans="1:10" ht="19.5" thickBot="1">
      <c r="A600" s="220" t="s">
        <v>385</v>
      </c>
      <c r="B600" s="221" t="s">
        <v>728</v>
      </c>
      <c r="C600" s="221" t="s">
        <v>238</v>
      </c>
      <c r="D600" s="221" t="s">
        <v>753</v>
      </c>
      <c r="E600" s="221" t="s">
        <v>386</v>
      </c>
      <c r="F600" s="222">
        <f>'Прил 6'!G366</f>
        <v>6113468</v>
      </c>
      <c r="G600" s="222">
        <f>'Прил 6'!H366</f>
        <v>0</v>
      </c>
      <c r="H600" s="223">
        <f>'Прил 6'!I366</f>
        <v>0</v>
      </c>
      <c r="I600" s="34"/>
      <c r="J600" s="34"/>
    </row>
    <row r="601" spans="1:10" ht="15">
      <c r="A601" s="1"/>
      <c r="B601" s="1"/>
      <c r="C601" s="1"/>
      <c r="D601" s="1"/>
      <c r="E601" s="1"/>
      <c r="F601" s="1"/>
    </row>
    <row r="602" spans="1:10" ht="15">
      <c r="A602" s="1"/>
      <c r="B602" s="1"/>
      <c r="C602" s="1"/>
      <c r="D602" s="1"/>
      <c r="E602" s="1"/>
      <c r="F602" s="1"/>
    </row>
    <row r="603" spans="1:10" ht="15">
      <c r="A603" s="1"/>
      <c r="B603" s="1"/>
      <c r="C603" s="1"/>
      <c r="D603" s="1"/>
      <c r="E603" s="1"/>
      <c r="F603" s="1"/>
    </row>
    <row r="604" spans="1:10" ht="15">
      <c r="A604" s="1"/>
      <c r="B604" s="1"/>
      <c r="C604" s="1"/>
      <c r="D604" s="1"/>
      <c r="E604" s="1"/>
      <c r="F604" s="1"/>
    </row>
    <row r="605" spans="1:10" ht="15">
      <c r="A605" s="1"/>
      <c r="B605" s="1"/>
      <c r="C605" s="1"/>
      <c r="D605" s="1"/>
      <c r="E605" s="1"/>
      <c r="F605" s="1"/>
    </row>
    <row r="606" spans="1:10" ht="15">
      <c r="A606" s="1"/>
      <c r="B606" s="1"/>
      <c r="C606" s="1"/>
      <c r="D606" s="1"/>
      <c r="E606" s="1"/>
      <c r="F606" s="1"/>
    </row>
    <row r="607" spans="1:10" ht="15">
      <c r="A607" s="1"/>
      <c r="B607" s="1"/>
      <c r="C607" s="1"/>
      <c r="D607" s="1"/>
      <c r="E607" s="1"/>
      <c r="F607" s="1"/>
    </row>
    <row r="609" spans="6:6">
      <c r="F609" s="61"/>
    </row>
    <row r="613" spans="6:6">
      <c r="F613" s="13"/>
    </row>
    <row r="627" spans="4:6">
      <c r="D627" s="62"/>
      <c r="E627" s="62"/>
      <c r="F627" s="62"/>
    </row>
    <row r="628" spans="4:6">
      <c r="D628" s="62"/>
      <c r="E628" s="62"/>
      <c r="F628" s="13"/>
    </row>
    <row r="629" spans="4:6">
      <c r="D629" s="62"/>
      <c r="E629" s="62"/>
      <c r="F629" s="13"/>
    </row>
    <row r="630" spans="4:6">
      <c r="D630" s="62"/>
      <c r="E630" s="62"/>
      <c r="F630" s="13"/>
    </row>
    <row r="631" spans="4:6">
      <c r="D631" s="62"/>
      <c r="E631" s="62"/>
      <c r="F631" s="13"/>
    </row>
    <row r="632" spans="4:6">
      <c r="D632" s="62"/>
      <c r="E632" s="62"/>
      <c r="F632" s="13"/>
    </row>
    <row r="633" spans="4:6">
      <c r="D633" s="62"/>
      <c r="E633" s="62"/>
      <c r="F633" s="13"/>
    </row>
    <row r="634" spans="4:6">
      <c r="D634" s="62"/>
      <c r="E634" s="62"/>
      <c r="F634" s="13"/>
    </row>
    <row r="635" spans="4:6">
      <c r="D635" s="62"/>
      <c r="E635" s="62"/>
      <c r="F635" s="13"/>
    </row>
    <row r="637" spans="4:6">
      <c r="F637" s="13" t="e">
        <f>F13+F18+F21+F25+F28+F31+F37+F39+F44+F48+F49+F51+F55+F66+F67+F72+F83+F85+F89+F93+F99+F102+F105+F108+F113+F115+F130+F131+F133+F137+F139+F141+F149+F150+F151+F158+F165+F175+F177+F179+#REF!+F184+F186+F188+F191+F202+F204+F207+F212+F219+#REF!+F225+F226+F239+F246+#REF!+F257+F260+F262+F264+F267+F269+F271+F276+F277+#REF!+F282+F288+F291+F293+F295+F303+F305+F309+F311+F313+F315+F317+F321+F330+F333+#REF!+F336+F340+F345+F346+F351+F356+F359+F370+#REF!+F380+F382+F384+F387+F389+F396+F401+F403+F404+F410+F412+F413+F416+#REF!+#REF!+F429+F431+F437+F446+F451+F457+F460+F461+F467+F474+F480+F485+F486+F489+F490+F493+F494+F496+F497+F502+F506+#REF!+F512+F516+F521+F525+F537+F541+F544+F548+F557+F563+F574+#REF!+F580+F582+F585+F591+F598+#REF!</f>
        <v>#REF!</v>
      </c>
    </row>
  </sheetData>
  <sheetProtection selectLockedCells="1" selectUnlockedCells="1"/>
  <autoFilter ref="F1:F637"/>
  <mergeCells count="2">
    <mergeCell ref="F1:H1"/>
    <mergeCell ref="A3:H3"/>
  </mergeCells>
  <pageMargins left="1.1020833333333333" right="0.31527777777777777" top="0.15763888888888888" bottom="0.35416666666666669" header="0.51180555555555551" footer="0.51180555555555551"/>
  <pageSetup paperSize="9" scale="39" firstPageNumber="0" orientation="portrait" horizontalDpi="300" verticalDpi="300" r:id="rId1"/>
  <headerFooter alignWithMargins="0"/>
  <rowBreaks count="3" manualBreakCount="3">
    <brk id="41" max="7" man="1"/>
    <brk id="559" max="7" man="1"/>
    <brk id="600" max="7" man="1"/>
  </rowBreaks>
</worksheet>
</file>

<file path=xl/worksheets/sheet6.xml><?xml version="1.0" encoding="utf-8"?>
<worksheet xmlns="http://schemas.openxmlformats.org/spreadsheetml/2006/main" xmlns:r="http://schemas.openxmlformats.org/officeDocument/2006/relationships">
  <sheetPr codeName="Лист4"/>
  <dimension ref="A1:N700"/>
  <sheetViews>
    <sheetView tabSelected="1" view="pageBreakPreview" zoomScale="70" zoomScaleSheetLayoutView="70" workbookViewId="0">
      <selection activeCell="I659" sqref="I659"/>
    </sheetView>
  </sheetViews>
  <sheetFormatPr defaultColWidth="8.7109375" defaultRowHeight="18.75"/>
  <cols>
    <col min="1" max="1" width="88.85546875" style="63" customWidth="1"/>
    <col min="2" max="2" width="9.42578125" style="64" customWidth="1"/>
    <col min="3" max="3" width="7.7109375" style="65" customWidth="1"/>
    <col min="4" max="4" width="8.42578125" style="65" customWidth="1"/>
    <col min="5" max="5" width="22.140625" style="65" customWidth="1"/>
    <col min="6" max="6" width="6.85546875" style="65" customWidth="1"/>
    <col min="7" max="7" width="22" style="65" customWidth="1"/>
    <col min="8" max="8" width="22.28515625" style="66" customWidth="1"/>
    <col min="9" max="9" width="23.5703125" style="66" customWidth="1"/>
    <col min="10" max="10" width="22.5703125" style="66" customWidth="1"/>
    <col min="11" max="11" width="17.5703125" style="66" customWidth="1"/>
    <col min="12" max="12" width="18.85546875" style="66" customWidth="1"/>
    <col min="13" max="13" width="19.28515625" style="66" customWidth="1"/>
    <col min="14" max="16384" width="8.7109375" style="66"/>
  </cols>
  <sheetData>
    <row r="1" spans="1:14" ht="135.75" customHeight="1">
      <c r="C1" s="67"/>
      <c r="D1" s="67"/>
      <c r="E1" s="68"/>
      <c r="F1" s="68"/>
      <c r="G1" s="416" t="s">
        <v>1208</v>
      </c>
      <c r="H1" s="416"/>
      <c r="I1" s="416"/>
      <c r="J1" s="68"/>
      <c r="K1" s="68"/>
    </row>
    <row r="3" spans="1:14" ht="34.5" customHeight="1">
      <c r="A3" s="421" t="s">
        <v>737</v>
      </c>
      <c r="B3" s="421"/>
      <c r="C3" s="421"/>
      <c r="D3" s="421"/>
      <c r="E3" s="421"/>
      <c r="F3" s="421"/>
      <c r="G3" s="421"/>
      <c r="H3" s="421"/>
      <c r="I3" s="421"/>
    </row>
    <row r="4" spans="1:14" ht="19.5" thickBot="1">
      <c r="G4" s="69"/>
    </row>
    <row r="5" spans="1:14" s="70" customFormat="1" ht="72.75" customHeight="1">
      <c r="A5" s="195" t="s">
        <v>230</v>
      </c>
      <c r="B5" s="196" t="s">
        <v>738</v>
      </c>
      <c r="C5" s="196" t="s">
        <v>739</v>
      </c>
      <c r="D5" s="196" t="s">
        <v>232</v>
      </c>
      <c r="E5" s="196" t="s">
        <v>233</v>
      </c>
      <c r="F5" s="196" t="s">
        <v>234</v>
      </c>
      <c r="G5" s="197" t="s">
        <v>182</v>
      </c>
      <c r="H5" s="197" t="s">
        <v>183</v>
      </c>
      <c r="I5" s="197" t="s">
        <v>184</v>
      </c>
    </row>
    <row r="6" spans="1:14" s="72" customFormat="1" ht="50.25" customHeight="1">
      <c r="A6" s="200" t="s">
        <v>235</v>
      </c>
      <c r="B6" s="190"/>
      <c r="C6" s="124"/>
      <c r="D6" s="124"/>
      <c r="E6" s="124"/>
      <c r="F6" s="124"/>
      <c r="G6" s="224">
        <f>G8+G235+G255+G318+G334+G367+G547</f>
        <v>1191735947.5699999</v>
      </c>
      <c r="H6" s="224">
        <f>H8+H235+H255+H318+H334+H367+H547+H7</f>
        <v>908609933.74000001</v>
      </c>
      <c r="I6" s="229">
        <f>I8+I235+I255+I318+I334+I367+I547+I7</f>
        <v>918447252.99999988</v>
      </c>
      <c r="J6" s="73"/>
      <c r="K6" s="73"/>
    </row>
    <row r="7" spans="1:14" s="72" customFormat="1">
      <c r="A7" s="200" t="s">
        <v>236</v>
      </c>
      <c r="B7" s="190"/>
      <c r="C7" s="124"/>
      <c r="D7" s="124"/>
      <c r="E7" s="124"/>
      <c r="F7" s="124"/>
      <c r="G7" s="224"/>
      <c r="H7" s="224">
        <v>9149127.3399999999</v>
      </c>
      <c r="I7" s="229">
        <v>17885979.5</v>
      </c>
      <c r="J7" s="73"/>
      <c r="K7" s="73"/>
    </row>
    <row r="8" spans="1:14" s="72" customFormat="1">
      <c r="A8" s="201" t="s">
        <v>2</v>
      </c>
      <c r="B8" s="124" t="s">
        <v>1</v>
      </c>
      <c r="C8" s="124"/>
      <c r="D8" s="124"/>
      <c r="E8" s="124"/>
      <c r="F8" s="124"/>
      <c r="G8" s="224">
        <f>G9+G107+G114+G162+G200+G218+G224</f>
        <v>325071930.88999999</v>
      </c>
      <c r="H8" s="224">
        <f>H9+H107+H114+H162+H200+H218+H224</f>
        <v>179679355</v>
      </c>
      <c r="I8" s="224">
        <f>I9+I107+I114+I162+I200+I218+I224</f>
        <v>135929057</v>
      </c>
      <c r="J8" s="73"/>
      <c r="K8" s="73"/>
    </row>
    <row r="9" spans="1:14" s="72" customFormat="1" ht="28.5" customHeight="1">
      <c r="A9" s="200" t="s">
        <v>237</v>
      </c>
      <c r="B9" s="190" t="s">
        <v>1</v>
      </c>
      <c r="C9" s="124" t="s">
        <v>238</v>
      </c>
      <c r="D9" s="124"/>
      <c r="E9" s="124"/>
      <c r="F9" s="124"/>
      <c r="G9" s="224">
        <f>G10+G15+G39+G44+G49</f>
        <v>76356530.290000007</v>
      </c>
      <c r="H9" s="224">
        <f>H10+H15+H49</f>
        <v>75667204</v>
      </c>
      <c r="I9" s="229">
        <f>I10+I15+I49</f>
        <v>72997296</v>
      </c>
      <c r="J9" s="73"/>
      <c r="K9" s="73"/>
    </row>
    <row r="10" spans="1:14" s="74" customFormat="1" ht="42.75" customHeight="1">
      <c r="A10" s="201" t="s">
        <v>240</v>
      </c>
      <c r="B10" s="124" t="s">
        <v>1</v>
      </c>
      <c r="C10" s="124" t="s">
        <v>238</v>
      </c>
      <c r="D10" s="124" t="s">
        <v>241</v>
      </c>
      <c r="E10" s="124"/>
      <c r="F10" s="124"/>
      <c r="G10" s="225">
        <f t="shared" ref="G10:I13" si="0">G11</f>
        <v>1769087</v>
      </c>
      <c r="H10" s="225">
        <f t="shared" si="0"/>
        <v>1719087</v>
      </c>
      <c r="I10" s="230">
        <f t="shared" si="0"/>
        <v>1719087</v>
      </c>
      <c r="J10" s="73"/>
      <c r="K10" s="73"/>
    </row>
    <row r="11" spans="1:14" s="76" customFormat="1" ht="24.75" customHeight="1">
      <c r="A11" s="202" t="s">
        <v>242</v>
      </c>
      <c r="B11" s="122" t="s">
        <v>1</v>
      </c>
      <c r="C11" s="122" t="s">
        <v>238</v>
      </c>
      <c r="D11" s="122" t="s">
        <v>241</v>
      </c>
      <c r="E11" s="122" t="s">
        <v>243</v>
      </c>
      <c r="F11" s="122"/>
      <c r="G11" s="194">
        <f t="shared" si="0"/>
        <v>1769087</v>
      </c>
      <c r="H11" s="194">
        <f t="shared" si="0"/>
        <v>1719087</v>
      </c>
      <c r="I11" s="218">
        <f t="shared" si="0"/>
        <v>1719087</v>
      </c>
      <c r="J11" s="73"/>
      <c r="K11" s="73"/>
    </row>
    <row r="12" spans="1:14" s="76" customFormat="1" ht="22.5" customHeight="1">
      <c r="A12" s="202" t="s">
        <v>244</v>
      </c>
      <c r="B12" s="122" t="s">
        <v>1</v>
      </c>
      <c r="C12" s="122" t="s">
        <v>238</v>
      </c>
      <c r="D12" s="122" t="s">
        <v>241</v>
      </c>
      <c r="E12" s="122" t="s">
        <v>245</v>
      </c>
      <c r="F12" s="122"/>
      <c r="G12" s="194">
        <f t="shared" si="0"/>
        <v>1769087</v>
      </c>
      <c r="H12" s="194">
        <f t="shared" si="0"/>
        <v>1719087</v>
      </c>
      <c r="I12" s="218">
        <f t="shared" si="0"/>
        <v>1719087</v>
      </c>
      <c r="J12" s="73"/>
      <c r="K12" s="73"/>
    </row>
    <row r="13" spans="1:14" s="76" customFormat="1" ht="42.75" customHeight="1">
      <c r="A13" s="204" t="s">
        <v>246</v>
      </c>
      <c r="B13" s="122" t="s">
        <v>1</v>
      </c>
      <c r="C13" s="122" t="s">
        <v>238</v>
      </c>
      <c r="D13" s="122" t="s">
        <v>241</v>
      </c>
      <c r="E13" s="122" t="s">
        <v>247</v>
      </c>
      <c r="F13" s="122"/>
      <c r="G13" s="194">
        <f t="shared" si="0"/>
        <v>1769087</v>
      </c>
      <c r="H13" s="194">
        <f t="shared" si="0"/>
        <v>1719087</v>
      </c>
      <c r="I13" s="218">
        <f t="shared" si="0"/>
        <v>1719087</v>
      </c>
      <c r="J13" s="73"/>
      <c r="K13" s="73"/>
      <c r="L13" s="75"/>
      <c r="M13" s="75"/>
    </row>
    <row r="14" spans="1:14" s="76" customFormat="1" ht="75">
      <c r="A14" s="125" t="s">
        <v>248</v>
      </c>
      <c r="B14" s="122" t="s">
        <v>1</v>
      </c>
      <c r="C14" s="122" t="s">
        <v>238</v>
      </c>
      <c r="D14" s="122" t="s">
        <v>241</v>
      </c>
      <c r="E14" s="122" t="s">
        <v>247</v>
      </c>
      <c r="F14" s="191">
        <v>100</v>
      </c>
      <c r="G14" s="194">
        <v>1769087</v>
      </c>
      <c r="H14" s="194">
        <v>1719087</v>
      </c>
      <c r="I14" s="218">
        <v>1719087</v>
      </c>
      <c r="J14" s="73"/>
      <c r="K14" s="73"/>
      <c r="L14" s="75"/>
      <c r="M14" s="75"/>
    </row>
    <row r="15" spans="1:14" s="79" customFormat="1" ht="63" customHeight="1">
      <c r="A15" s="205" t="s">
        <v>272</v>
      </c>
      <c r="B15" s="124" t="s">
        <v>1</v>
      </c>
      <c r="C15" s="124" t="s">
        <v>238</v>
      </c>
      <c r="D15" s="124" t="s">
        <v>273</v>
      </c>
      <c r="E15" s="124"/>
      <c r="F15" s="124"/>
      <c r="G15" s="224">
        <f>G16+G23+G28+G35</f>
        <v>26671541.870000001</v>
      </c>
      <c r="H15" s="224">
        <f>H16+H23+H28+H35</f>
        <v>24656045</v>
      </c>
      <c r="I15" s="229">
        <f>I16+I23+I28+I35</f>
        <v>24656045</v>
      </c>
      <c r="J15" s="73"/>
      <c r="K15" s="73"/>
      <c r="L15" s="77"/>
      <c r="M15" s="77"/>
      <c r="N15" s="78"/>
    </row>
    <row r="16" spans="1:14" s="79" customFormat="1" ht="37.5">
      <c r="A16" s="125" t="s">
        <v>274</v>
      </c>
      <c r="B16" s="122" t="s">
        <v>1</v>
      </c>
      <c r="C16" s="122" t="s">
        <v>238</v>
      </c>
      <c r="D16" s="122" t="s">
        <v>273</v>
      </c>
      <c r="E16" s="122" t="s">
        <v>275</v>
      </c>
      <c r="F16" s="191"/>
      <c r="G16" s="194">
        <f t="shared" ref="G16:I17" si="1">G17</f>
        <v>358077</v>
      </c>
      <c r="H16" s="194">
        <f t="shared" si="1"/>
        <v>358077</v>
      </c>
      <c r="I16" s="218">
        <f t="shared" si="1"/>
        <v>358077</v>
      </c>
      <c r="J16" s="73"/>
      <c r="K16" s="73"/>
      <c r="L16" s="77"/>
      <c r="M16" s="77"/>
    </row>
    <row r="17" spans="1:14" s="79" customFormat="1" ht="56.25">
      <c r="A17" s="125" t="s">
        <v>276</v>
      </c>
      <c r="B17" s="122" t="s">
        <v>1</v>
      </c>
      <c r="C17" s="122" t="s">
        <v>238</v>
      </c>
      <c r="D17" s="122" t="s">
        <v>273</v>
      </c>
      <c r="E17" s="122" t="s">
        <v>277</v>
      </c>
      <c r="F17" s="191"/>
      <c r="G17" s="194">
        <f t="shared" si="1"/>
        <v>358077</v>
      </c>
      <c r="H17" s="194">
        <f t="shared" si="1"/>
        <v>358077</v>
      </c>
      <c r="I17" s="218">
        <f t="shared" si="1"/>
        <v>358077</v>
      </c>
      <c r="J17" s="73"/>
      <c r="K17" s="73"/>
    </row>
    <row r="18" spans="1:14" s="79" customFormat="1" ht="50.1" customHeight="1">
      <c r="A18" s="125" t="s">
        <v>278</v>
      </c>
      <c r="B18" s="122" t="s">
        <v>1</v>
      </c>
      <c r="C18" s="122" t="s">
        <v>238</v>
      </c>
      <c r="D18" s="122" t="s">
        <v>273</v>
      </c>
      <c r="E18" s="122" t="s">
        <v>279</v>
      </c>
      <c r="F18" s="191"/>
      <c r="G18" s="194">
        <f>G19+G21</f>
        <v>358077</v>
      </c>
      <c r="H18" s="194">
        <f>H19+H21</f>
        <v>358077</v>
      </c>
      <c r="I18" s="218">
        <f>I19+I21</f>
        <v>358077</v>
      </c>
      <c r="J18" s="73"/>
      <c r="K18" s="73"/>
    </row>
    <row r="19" spans="1:14" s="79" customFormat="1" ht="46.5" customHeight="1">
      <c r="A19" s="125" t="s">
        <v>280</v>
      </c>
      <c r="B19" s="122" t="s">
        <v>1</v>
      </c>
      <c r="C19" s="122" t="s">
        <v>238</v>
      </c>
      <c r="D19" s="122" t="s">
        <v>273</v>
      </c>
      <c r="E19" s="122" t="s">
        <v>281</v>
      </c>
      <c r="F19" s="191"/>
      <c r="G19" s="194">
        <f>G20</f>
        <v>333077</v>
      </c>
      <c r="H19" s="194">
        <f>H20</f>
        <v>333077</v>
      </c>
      <c r="I19" s="218">
        <f>I20</f>
        <v>333077</v>
      </c>
      <c r="J19" s="73"/>
      <c r="K19" s="73"/>
    </row>
    <row r="20" spans="1:14" s="79" customFormat="1" ht="77.25" customHeight="1">
      <c r="A20" s="125" t="s">
        <v>248</v>
      </c>
      <c r="B20" s="122" t="s">
        <v>1</v>
      </c>
      <c r="C20" s="122" t="s">
        <v>238</v>
      </c>
      <c r="D20" s="122" t="s">
        <v>273</v>
      </c>
      <c r="E20" s="122" t="s">
        <v>281</v>
      </c>
      <c r="F20" s="191">
        <v>100</v>
      </c>
      <c r="G20" s="194">
        <v>333077</v>
      </c>
      <c r="H20" s="194">
        <v>333077</v>
      </c>
      <c r="I20" s="218">
        <v>333077</v>
      </c>
      <c r="J20" s="73"/>
      <c r="K20" s="73"/>
    </row>
    <row r="21" spans="1:14" s="79" customFormat="1" ht="48" customHeight="1">
      <c r="A21" s="125" t="s">
        <v>282</v>
      </c>
      <c r="B21" s="122" t="s">
        <v>1</v>
      </c>
      <c r="C21" s="122" t="s">
        <v>238</v>
      </c>
      <c r="D21" s="122" t="s">
        <v>273</v>
      </c>
      <c r="E21" s="122" t="s">
        <v>283</v>
      </c>
      <c r="F21" s="191"/>
      <c r="G21" s="194">
        <f>G22</f>
        <v>25000</v>
      </c>
      <c r="H21" s="194">
        <f>H22</f>
        <v>25000</v>
      </c>
      <c r="I21" s="218">
        <f>I22</f>
        <v>25000</v>
      </c>
      <c r="J21" s="73"/>
      <c r="K21" s="73"/>
      <c r="L21" s="78"/>
      <c r="M21" s="78"/>
      <c r="N21" s="78"/>
    </row>
    <row r="22" spans="1:14" s="79" customFormat="1" ht="45" customHeight="1">
      <c r="A22" s="125" t="s">
        <v>284</v>
      </c>
      <c r="B22" s="122" t="s">
        <v>1</v>
      </c>
      <c r="C22" s="122" t="s">
        <v>238</v>
      </c>
      <c r="D22" s="122" t="s">
        <v>273</v>
      </c>
      <c r="E22" s="122" t="s">
        <v>283</v>
      </c>
      <c r="F22" s="191">
        <v>200</v>
      </c>
      <c r="G22" s="194">
        <v>25000</v>
      </c>
      <c r="H22" s="194">
        <v>25000</v>
      </c>
      <c r="I22" s="218">
        <v>25000</v>
      </c>
      <c r="J22" s="73"/>
      <c r="K22" s="73"/>
    </row>
    <row r="23" spans="1:14" s="79" customFormat="1" ht="48" customHeight="1">
      <c r="A23" s="125" t="s">
        <v>285</v>
      </c>
      <c r="B23" s="122" t="s">
        <v>1</v>
      </c>
      <c r="C23" s="122" t="s">
        <v>238</v>
      </c>
      <c r="D23" s="122" t="s">
        <v>273</v>
      </c>
      <c r="E23" s="122" t="s">
        <v>286</v>
      </c>
      <c r="F23" s="191"/>
      <c r="G23" s="194">
        <f t="shared" ref="G23:I26" si="2">G24</f>
        <v>305800</v>
      </c>
      <c r="H23" s="194">
        <f t="shared" si="2"/>
        <v>305800</v>
      </c>
      <c r="I23" s="218">
        <f t="shared" si="2"/>
        <v>305800</v>
      </c>
      <c r="J23" s="73"/>
      <c r="K23" s="73"/>
    </row>
    <row r="24" spans="1:14" s="79" customFormat="1" ht="44.25" customHeight="1">
      <c r="A24" s="125" t="s">
        <v>287</v>
      </c>
      <c r="B24" s="122" t="s">
        <v>1</v>
      </c>
      <c r="C24" s="122" t="s">
        <v>238</v>
      </c>
      <c r="D24" s="122" t="s">
        <v>273</v>
      </c>
      <c r="E24" s="122" t="s">
        <v>288</v>
      </c>
      <c r="F24" s="191"/>
      <c r="G24" s="194">
        <f t="shared" si="2"/>
        <v>305800</v>
      </c>
      <c r="H24" s="194">
        <f t="shared" si="2"/>
        <v>305800</v>
      </c>
      <c r="I24" s="218">
        <f t="shared" si="2"/>
        <v>305800</v>
      </c>
      <c r="J24" s="73"/>
      <c r="K24" s="73"/>
    </row>
    <row r="25" spans="1:14" s="79" customFormat="1" ht="48" customHeight="1">
      <c r="A25" s="125" t="s">
        <v>289</v>
      </c>
      <c r="B25" s="122" t="s">
        <v>1</v>
      </c>
      <c r="C25" s="122" t="s">
        <v>238</v>
      </c>
      <c r="D25" s="122" t="s">
        <v>273</v>
      </c>
      <c r="E25" s="122" t="s">
        <v>290</v>
      </c>
      <c r="F25" s="191"/>
      <c r="G25" s="194">
        <f t="shared" si="2"/>
        <v>305800</v>
      </c>
      <c r="H25" s="194">
        <f t="shared" si="2"/>
        <v>305800</v>
      </c>
      <c r="I25" s="218">
        <f t="shared" si="2"/>
        <v>305800</v>
      </c>
      <c r="J25" s="73"/>
      <c r="K25" s="73"/>
    </row>
    <row r="26" spans="1:14" s="79" customFormat="1" ht="57.75" customHeight="1">
      <c r="A26" s="125" t="s">
        <v>291</v>
      </c>
      <c r="B26" s="122" t="s">
        <v>1</v>
      </c>
      <c r="C26" s="122" t="s">
        <v>238</v>
      </c>
      <c r="D26" s="122" t="s">
        <v>273</v>
      </c>
      <c r="E26" s="122" t="s">
        <v>292</v>
      </c>
      <c r="F26" s="191"/>
      <c r="G26" s="194">
        <f t="shared" si="2"/>
        <v>305800</v>
      </c>
      <c r="H26" s="194">
        <f t="shared" si="2"/>
        <v>305800</v>
      </c>
      <c r="I26" s="218">
        <f t="shared" si="2"/>
        <v>305800</v>
      </c>
      <c r="J26" s="73"/>
      <c r="K26" s="73"/>
    </row>
    <row r="27" spans="1:14" s="79" customFormat="1" ht="75">
      <c r="A27" s="125" t="s">
        <v>248</v>
      </c>
      <c r="B27" s="122" t="s">
        <v>1</v>
      </c>
      <c r="C27" s="122" t="s">
        <v>238</v>
      </c>
      <c r="D27" s="122" t="s">
        <v>273</v>
      </c>
      <c r="E27" s="122" t="s">
        <v>292</v>
      </c>
      <c r="F27" s="191">
        <v>100</v>
      </c>
      <c r="G27" s="194">
        <v>305800</v>
      </c>
      <c r="H27" s="194">
        <v>305800</v>
      </c>
      <c r="I27" s="218">
        <v>305800</v>
      </c>
      <c r="J27" s="73"/>
      <c r="K27" s="73"/>
    </row>
    <row r="28" spans="1:14" s="79" customFormat="1" ht="48" customHeight="1">
      <c r="A28" s="125" t="s">
        <v>293</v>
      </c>
      <c r="B28" s="122" t="s">
        <v>1</v>
      </c>
      <c r="C28" s="122" t="s">
        <v>238</v>
      </c>
      <c r="D28" s="122" t="s">
        <v>273</v>
      </c>
      <c r="E28" s="122" t="s">
        <v>294</v>
      </c>
      <c r="F28" s="191"/>
      <c r="G28" s="194">
        <f>G29</f>
        <v>25701864.870000001</v>
      </c>
      <c r="H28" s="194">
        <f>H29</f>
        <v>23686368</v>
      </c>
      <c r="I28" s="218">
        <f>I29</f>
        <v>23686368</v>
      </c>
      <c r="J28" s="73"/>
      <c r="K28" s="73"/>
    </row>
    <row r="29" spans="1:14" s="79" customFormat="1" ht="41.25" customHeight="1">
      <c r="A29" s="125" t="s">
        <v>295</v>
      </c>
      <c r="B29" s="122" t="s">
        <v>1</v>
      </c>
      <c r="C29" s="122" t="s">
        <v>238</v>
      </c>
      <c r="D29" s="122" t="s">
        <v>273</v>
      </c>
      <c r="E29" s="122" t="s">
        <v>296</v>
      </c>
      <c r="F29" s="191"/>
      <c r="G29" s="194">
        <f>G30+G33</f>
        <v>25701864.870000001</v>
      </c>
      <c r="H29" s="194">
        <f>H30+H33</f>
        <v>23686368</v>
      </c>
      <c r="I29" s="218">
        <f>I30+I33</f>
        <v>23686368</v>
      </c>
      <c r="J29" s="73"/>
      <c r="K29" s="73"/>
    </row>
    <row r="30" spans="1:14" s="79" customFormat="1" ht="41.25" customHeight="1">
      <c r="A30" s="125" t="s">
        <v>246</v>
      </c>
      <c r="B30" s="122" t="s">
        <v>1</v>
      </c>
      <c r="C30" s="122" t="s">
        <v>238</v>
      </c>
      <c r="D30" s="122" t="s">
        <v>273</v>
      </c>
      <c r="E30" s="122" t="s">
        <v>297</v>
      </c>
      <c r="F30" s="191"/>
      <c r="G30" s="194">
        <f>G31+G32</f>
        <v>25285419.870000001</v>
      </c>
      <c r="H30" s="194">
        <f>H31+H32</f>
        <v>23686368</v>
      </c>
      <c r="I30" s="218">
        <f>I31+I32</f>
        <v>23686368</v>
      </c>
      <c r="J30" s="73"/>
      <c r="K30" s="73"/>
    </row>
    <row r="31" spans="1:14" s="79" customFormat="1" ht="78.75" customHeight="1">
      <c r="A31" s="125" t="s">
        <v>248</v>
      </c>
      <c r="B31" s="122" t="s">
        <v>1</v>
      </c>
      <c r="C31" s="122" t="s">
        <v>238</v>
      </c>
      <c r="D31" s="122" t="s">
        <v>273</v>
      </c>
      <c r="E31" s="122" t="s">
        <v>297</v>
      </c>
      <c r="F31" s="191">
        <v>100</v>
      </c>
      <c r="G31" s="194">
        <v>25116051.870000001</v>
      </c>
      <c r="H31" s="194">
        <v>23517000</v>
      </c>
      <c r="I31" s="218">
        <v>23517000</v>
      </c>
      <c r="J31" s="73"/>
      <c r="K31" s="73"/>
    </row>
    <row r="32" spans="1:14" s="79" customFormat="1" ht="37.5">
      <c r="A32" s="125" t="s">
        <v>284</v>
      </c>
      <c r="B32" s="122" t="s">
        <v>1</v>
      </c>
      <c r="C32" s="122" t="s">
        <v>238</v>
      </c>
      <c r="D32" s="122" t="s">
        <v>273</v>
      </c>
      <c r="E32" s="122" t="s">
        <v>297</v>
      </c>
      <c r="F32" s="191">
        <v>200</v>
      </c>
      <c r="G32" s="194">
        <v>169368</v>
      </c>
      <c r="H32" s="194">
        <v>169368</v>
      </c>
      <c r="I32" s="218">
        <v>169368</v>
      </c>
      <c r="J32" s="73"/>
      <c r="K32" s="73"/>
    </row>
    <row r="33" spans="1:11" s="79" customFormat="1" ht="37.5">
      <c r="A33" s="206" t="s">
        <v>298</v>
      </c>
      <c r="B33" s="122" t="s">
        <v>1</v>
      </c>
      <c r="C33" s="122" t="s">
        <v>238</v>
      </c>
      <c r="D33" s="122" t="s">
        <v>273</v>
      </c>
      <c r="E33" s="122" t="s">
        <v>299</v>
      </c>
      <c r="F33" s="191"/>
      <c r="G33" s="194">
        <f>G34</f>
        <v>416445</v>
      </c>
      <c r="H33" s="194">
        <f>H34</f>
        <v>0</v>
      </c>
      <c r="I33" s="218">
        <f>I34</f>
        <v>0</v>
      </c>
      <c r="J33" s="73"/>
      <c r="K33" s="73"/>
    </row>
    <row r="34" spans="1:11" s="79" customFormat="1" ht="75">
      <c r="A34" s="125" t="s">
        <v>248</v>
      </c>
      <c r="B34" s="122" t="s">
        <v>1</v>
      </c>
      <c r="C34" s="122" t="s">
        <v>238</v>
      </c>
      <c r="D34" s="122" t="s">
        <v>273</v>
      </c>
      <c r="E34" s="122" t="s">
        <v>299</v>
      </c>
      <c r="F34" s="191">
        <v>100</v>
      </c>
      <c r="G34" s="194">
        <v>416445</v>
      </c>
      <c r="H34" s="194">
        <v>0</v>
      </c>
      <c r="I34" s="218">
        <v>0</v>
      </c>
      <c r="J34" s="73"/>
      <c r="K34" s="73"/>
    </row>
    <row r="35" spans="1:11" s="79" customFormat="1" ht="37.5">
      <c r="A35" s="125" t="s">
        <v>300</v>
      </c>
      <c r="B35" s="122" t="s">
        <v>1</v>
      </c>
      <c r="C35" s="122" t="s">
        <v>238</v>
      </c>
      <c r="D35" s="122" t="s">
        <v>273</v>
      </c>
      <c r="E35" s="122" t="s">
        <v>301</v>
      </c>
      <c r="F35" s="191"/>
      <c r="G35" s="194">
        <f t="shared" ref="G35:I37" si="3">G36</f>
        <v>305800</v>
      </c>
      <c r="H35" s="194">
        <f t="shared" si="3"/>
        <v>305800</v>
      </c>
      <c r="I35" s="218">
        <f t="shared" si="3"/>
        <v>305800</v>
      </c>
      <c r="J35" s="73"/>
      <c r="K35" s="73"/>
    </row>
    <row r="36" spans="1:11" s="79" customFormat="1" ht="37.5">
      <c r="A36" s="125" t="s">
        <v>302</v>
      </c>
      <c r="B36" s="122" t="s">
        <v>1</v>
      </c>
      <c r="C36" s="122" t="s">
        <v>238</v>
      </c>
      <c r="D36" s="122" t="s">
        <v>273</v>
      </c>
      <c r="E36" s="122" t="s">
        <v>303</v>
      </c>
      <c r="F36" s="191"/>
      <c r="G36" s="194">
        <f t="shared" si="3"/>
        <v>305800</v>
      </c>
      <c r="H36" s="194">
        <f t="shared" si="3"/>
        <v>305800</v>
      </c>
      <c r="I36" s="218">
        <f t="shared" si="3"/>
        <v>305800</v>
      </c>
      <c r="J36" s="73"/>
      <c r="K36" s="73"/>
    </row>
    <row r="37" spans="1:11" s="79" customFormat="1" ht="37.5">
      <c r="A37" s="125" t="s">
        <v>304</v>
      </c>
      <c r="B37" s="122" t="s">
        <v>1</v>
      </c>
      <c r="C37" s="122" t="s">
        <v>238</v>
      </c>
      <c r="D37" s="122" t="s">
        <v>273</v>
      </c>
      <c r="E37" s="122" t="s">
        <v>305</v>
      </c>
      <c r="F37" s="191"/>
      <c r="G37" s="194">
        <f t="shared" si="3"/>
        <v>305800</v>
      </c>
      <c r="H37" s="194">
        <f t="shared" si="3"/>
        <v>305800</v>
      </c>
      <c r="I37" s="218">
        <f t="shared" si="3"/>
        <v>305800</v>
      </c>
      <c r="J37" s="73"/>
      <c r="K37" s="73"/>
    </row>
    <row r="38" spans="1:11" s="79" customFormat="1" ht="75.75" customHeight="1">
      <c r="A38" s="125" t="s">
        <v>248</v>
      </c>
      <c r="B38" s="122" t="s">
        <v>1</v>
      </c>
      <c r="C38" s="122" t="s">
        <v>238</v>
      </c>
      <c r="D38" s="122" t="s">
        <v>273</v>
      </c>
      <c r="E38" s="122" t="s">
        <v>305</v>
      </c>
      <c r="F38" s="191">
        <v>100</v>
      </c>
      <c r="G38" s="194">
        <v>305800</v>
      </c>
      <c r="H38" s="194">
        <v>305800</v>
      </c>
      <c r="I38" s="218">
        <v>305800</v>
      </c>
      <c r="J38" s="73"/>
      <c r="K38" s="73"/>
    </row>
    <row r="39" spans="1:11" s="79" customFormat="1">
      <c r="A39" s="205" t="s">
        <v>898</v>
      </c>
      <c r="B39" s="124" t="s">
        <v>1</v>
      </c>
      <c r="C39" s="124" t="s">
        <v>238</v>
      </c>
      <c r="D39" s="124" t="s">
        <v>468</v>
      </c>
      <c r="E39" s="124"/>
      <c r="F39" s="247"/>
      <c r="G39" s="225">
        <f>G40</f>
        <v>26000</v>
      </c>
      <c r="H39" s="225"/>
      <c r="I39" s="230"/>
      <c r="J39" s="73"/>
      <c r="K39" s="73"/>
    </row>
    <row r="40" spans="1:11" s="79" customFormat="1" ht="37.5">
      <c r="A40" s="125" t="s">
        <v>376</v>
      </c>
      <c r="B40" s="122" t="str">
        <f t="shared" ref="B40:C43" si="4">B82</f>
        <v>001</v>
      </c>
      <c r="C40" s="122" t="str">
        <f t="shared" si="4"/>
        <v>01</v>
      </c>
      <c r="D40" s="122" t="s">
        <v>468</v>
      </c>
      <c r="E40" s="122" t="s">
        <v>377</v>
      </c>
      <c r="F40" s="191"/>
      <c r="G40" s="194">
        <f>G41</f>
        <v>26000</v>
      </c>
      <c r="H40" s="194"/>
      <c r="I40" s="218"/>
      <c r="J40" s="73"/>
      <c r="K40" s="73"/>
    </row>
    <row r="41" spans="1:11" s="79" customFormat="1">
      <c r="A41" s="125" t="s">
        <v>378</v>
      </c>
      <c r="B41" s="122" t="str">
        <f t="shared" si="4"/>
        <v>001</v>
      </c>
      <c r="C41" s="122" t="str">
        <f t="shared" si="4"/>
        <v>01</v>
      </c>
      <c r="D41" s="122" t="s">
        <v>468</v>
      </c>
      <c r="E41" s="122" t="s">
        <v>379</v>
      </c>
      <c r="F41" s="191"/>
      <c r="G41" s="194">
        <f>G42</f>
        <v>26000</v>
      </c>
      <c r="H41" s="194"/>
      <c r="I41" s="218"/>
      <c r="J41" s="73"/>
      <c r="K41" s="73"/>
    </row>
    <row r="42" spans="1:11" s="79" customFormat="1" ht="56.25">
      <c r="A42" s="125" t="s">
        <v>876</v>
      </c>
      <c r="B42" s="122" t="str">
        <f t="shared" si="4"/>
        <v>001</v>
      </c>
      <c r="C42" s="122" t="str">
        <f t="shared" si="4"/>
        <v>01</v>
      </c>
      <c r="D42" s="122" t="s">
        <v>468</v>
      </c>
      <c r="E42" s="122" t="s">
        <v>863</v>
      </c>
      <c r="F42" s="191"/>
      <c r="G42" s="194">
        <f>G43</f>
        <v>26000</v>
      </c>
      <c r="H42" s="194"/>
      <c r="I42" s="218"/>
      <c r="J42" s="73"/>
      <c r="K42" s="73"/>
    </row>
    <row r="43" spans="1:11" s="79" customFormat="1" ht="37.5">
      <c r="A43" s="125" t="s">
        <v>284</v>
      </c>
      <c r="B43" s="122" t="str">
        <f t="shared" si="4"/>
        <v>001</v>
      </c>
      <c r="C43" s="122" t="str">
        <f t="shared" si="4"/>
        <v>01</v>
      </c>
      <c r="D43" s="122" t="s">
        <v>468</v>
      </c>
      <c r="E43" s="122" t="s">
        <v>863</v>
      </c>
      <c r="F43" s="191" t="str">
        <f>F85</f>
        <v>200</v>
      </c>
      <c r="G43" s="194">
        <v>26000</v>
      </c>
      <c r="H43" s="194"/>
      <c r="I43" s="218"/>
      <c r="J43" s="73"/>
      <c r="K43" s="73"/>
    </row>
    <row r="44" spans="1:11" s="79" customFormat="1">
      <c r="A44" s="205" t="s">
        <v>871</v>
      </c>
      <c r="B44" s="124" t="str">
        <f>'[2]Прил 6'!B48</f>
        <v>001</v>
      </c>
      <c r="C44" s="124" t="str">
        <f>'[2]Прил 6'!C48</f>
        <v>01</v>
      </c>
      <c r="D44" s="124" t="str">
        <f>'[2]Прил 6'!D48</f>
        <v>07</v>
      </c>
      <c r="E44" s="124"/>
      <c r="F44" s="247"/>
      <c r="G44" s="225">
        <f>G45</f>
        <v>339696.5</v>
      </c>
      <c r="H44" s="194"/>
      <c r="I44" s="218"/>
      <c r="J44" s="73"/>
      <c r="K44" s="73"/>
    </row>
    <row r="45" spans="1:11" s="79" customFormat="1" ht="37.5">
      <c r="A45" s="214" t="s">
        <v>300</v>
      </c>
      <c r="B45" s="122" t="str">
        <f>'[2]Прил 6'!B49</f>
        <v>001</v>
      </c>
      <c r="C45" s="122" t="str">
        <f>'[2]Прил 6'!C49</f>
        <v>01</v>
      </c>
      <c r="D45" s="122" t="str">
        <f>'[2]Прил 6'!D49</f>
        <v>07</v>
      </c>
      <c r="E45" s="122" t="str">
        <f>'[2]Прил 6'!E49</f>
        <v>77 0 00 00000</v>
      </c>
      <c r="F45" s="191"/>
      <c r="G45" s="194">
        <f>G46</f>
        <v>339696.5</v>
      </c>
      <c r="H45" s="194"/>
      <c r="I45" s="218"/>
      <c r="J45" s="73"/>
      <c r="K45" s="73"/>
    </row>
    <row r="46" spans="1:11" s="79" customFormat="1">
      <c r="A46" s="215" t="s">
        <v>872</v>
      </c>
      <c r="B46" s="122" t="str">
        <f>'[2]Прил 6'!B50</f>
        <v>001</v>
      </c>
      <c r="C46" s="122" t="str">
        <f>'[2]Прил 6'!C50</f>
        <v>01</v>
      </c>
      <c r="D46" s="122" t="str">
        <f>'[2]Прил 6'!D50</f>
        <v>07</v>
      </c>
      <c r="E46" s="122" t="str">
        <f>'[2]Прил 6'!E50</f>
        <v>77 3 00 00000</v>
      </c>
      <c r="F46" s="191"/>
      <c r="G46" s="194">
        <f>G47</f>
        <v>339696.5</v>
      </c>
      <c r="H46" s="194"/>
      <c r="I46" s="218"/>
      <c r="J46" s="73"/>
      <c r="K46" s="73"/>
    </row>
    <row r="47" spans="1:11" s="79" customFormat="1">
      <c r="A47" s="215" t="s">
        <v>874</v>
      </c>
      <c r="B47" s="122" t="str">
        <f>'[2]Прил 6'!B51</f>
        <v>001</v>
      </c>
      <c r="C47" s="122" t="str">
        <f>'[2]Прил 6'!C51</f>
        <v>01</v>
      </c>
      <c r="D47" s="122" t="str">
        <f>'[2]Прил 6'!D51</f>
        <v>07</v>
      </c>
      <c r="E47" s="122" t="str">
        <f>'[2]Прил 6'!E51</f>
        <v>77 3 00 С1441</v>
      </c>
      <c r="F47" s="191"/>
      <c r="G47" s="194">
        <f>G48</f>
        <v>339696.5</v>
      </c>
      <c r="H47" s="194"/>
      <c r="I47" s="218"/>
      <c r="J47" s="73"/>
      <c r="K47" s="73"/>
    </row>
    <row r="48" spans="1:11" s="79" customFormat="1">
      <c r="A48" s="125" t="s">
        <v>381</v>
      </c>
      <c r="B48" s="122" t="str">
        <f>'[2]Прил 6'!B52</f>
        <v>001</v>
      </c>
      <c r="C48" s="122" t="str">
        <f>'[2]Прил 6'!C52</f>
        <v>01</v>
      </c>
      <c r="D48" s="122" t="str">
        <f>'[2]Прил 6'!D52</f>
        <v>07</v>
      </c>
      <c r="E48" s="122" t="str">
        <f>'[2]Прил 6'!E52</f>
        <v>77 3 00 С1441</v>
      </c>
      <c r="F48" s="191">
        <v>800</v>
      </c>
      <c r="G48" s="194">
        <v>339696.5</v>
      </c>
      <c r="H48" s="194"/>
      <c r="I48" s="218"/>
      <c r="J48" s="73"/>
      <c r="K48" s="73"/>
    </row>
    <row r="49" spans="1:11" s="79" customFormat="1">
      <c r="A49" s="205" t="s">
        <v>324</v>
      </c>
      <c r="B49" s="124" t="s">
        <v>1</v>
      </c>
      <c r="C49" s="124" t="s">
        <v>238</v>
      </c>
      <c r="D49" s="124" t="s">
        <v>325</v>
      </c>
      <c r="E49" s="124"/>
      <c r="F49" s="124"/>
      <c r="G49" s="225">
        <f>G50+G64+G71+G82+G89+G101+G97</f>
        <v>47550204.920000002</v>
      </c>
      <c r="H49" s="225">
        <f>H50+H64+H71+H82+H89+H101+H97</f>
        <v>49292072</v>
      </c>
      <c r="I49" s="230">
        <f>I50+I64+I71+I82+I89+I101+I97</f>
        <v>46622164</v>
      </c>
      <c r="J49" s="73"/>
      <c r="K49" s="73"/>
    </row>
    <row r="50" spans="1:11" s="79" customFormat="1" ht="37.5">
      <c r="A50" s="125" t="s">
        <v>766</v>
      </c>
      <c r="B50" s="122" t="s">
        <v>1</v>
      </c>
      <c r="C50" s="122" t="s">
        <v>238</v>
      </c>
      <c r="D50" s="122" t="s">
        <v>325</v>
      </c>
      <c r="E50" s="122" t="s">
        <v>349</v>
      </c>
      <c r="F50" s="122"/>
      <c r="G50" s="194">
        <f>G51</f>
        <v>3005876.23</v>
      </c>
      <c r="H50" s="194">
        <f>H51</f>
        <v>6357000</v>
      </c>
      <c r="I50" s="218">
        <f>I51</f>
        <v>3272000</v>
      </c>
      <c r="J50" s="73"/>
      <c r="K50" s="73"/>
    </row>
    <row r="51" spans="1:11" s="79" customFormat="1" ht="37.5">
      <c r="A51" s="125" t="s">
        <v>350</v>
      </c>
      <c r="B51" s="122" t="s">
        <v>1</v>
      </c>
      <c r="C51" s="122" t="s">
        <v>238</v>
      </c>
      <c r="D51" s="122" t="s">
        <v>325</v>
      </c>
      <c r="E51" s="122" t="s">
        <v>351</v>
      </c>
      <c r="F51" s="122"/>
      <c r="G51" s="194">
        <f>G52+G55+G58+G61</f>
        <v>3005876.23</v>
      </c>
      <c r="H51" s="194">
        <f>H52+H55+H58+H61</f>
        <v>6357000</v>
      </c>
      <c r="I51" s="218">
        <f>I52+I55+I58+I61</f>
        <v>3272000</v>
      </c>
      <c r="J51" s="73"/>
      <c r="K51" s="73"/>
    </row>
    <row r="52" spans="1:11" s="80" customFormat="1" ht="93.75">
      <c r="A52" s="125" t="s">
        <v>352</v>
      </c>
      <c r="B52" s="122" t="s">
        <v>1</v>
      </c>
      <c r="C52" s="122" t="s">
        <v>238</v>
      </c>
      <c r="D52" s="122" t="s">
        <v>325</v>
      </c>
      <c r="E52" s="122" t="s">
        <v>353</v>
      </c>
      <c r="F52" s="122"/>
      <c r="G52" s="194">
        <f t="shared" ref="G52:I53" si="5">G53</f>
        <v>1489765.9</v>
      </c>
      <c r="H52" s="194">
        <f t="shared" si="5"/>
        <v>1755000</v>
      </c>
      <c r="I52" s="218">
        <f t="shared" si="5"/>
        <v>1260000</v>
      </c>
      <c r="J52" s="73"/>
      <c r="K52" s="73"/>
    </row>
    <row r="53" spans="1:11" s="80" customFormat="1">
      <c r="A53" s="125" t="s">
        <v>354</v>
      </c>
      <c r="B53" s="122" t="s">
        <v>1</v>
      </c>
      <c r="C53" s="122" t="s">
        <v>238</v>
      </c>
      <c r="D53" s="122" t="s">
        <v>325</v>
      </c>
      <c r="E53" s="122" t="s">
        <v>355</v>
      </c>
      <c r="F53" s="122"/>
      <c r="G53" s="194">
        <f t="shared" si="5"/>
        <v>1489765.9</v>
      </c>
      <c r="H53" s="194">
        <f t="shared" si="5"/>
        <v>1755000</v>
      </c>
      <c r="I53" s="218">
        <f t="shared" si="5"/>
        <v>1260000</v>
      </c>
      <c r="J53" s="73"/>
      <c r="K53" s="73"/>
    </row>
    <row r="54" spans="1:11" s="76" customFormat="1" ht="37.5">
      <c r="A54" s="125" t="s">
        <v>284</v>
      </c>
      <c r="B54" s="122" t="s">
        <v>1</v>
      </c>
      <c r="C54" s="122" t="s">
        <v>238</v>
      </c>
      <c r="D54" s="122" t="s">
        <v>325</v>
      </c>
      <c r="E54" s="122" t="s">
        <v>355</v>
      </c>
      <c r="F54" s="122" t="s">
        <v>315</v>
      </c>
      <c r="G54" s="194">
        <v>1489765.9</v>
      </c>
      <c r="H54" s="194">
        <v>1755000</v>
      </c>
      <c r="I54" s="218">
        <v>1260000</v>
      </c>
      <c r="J54" s="73"/>
      <c r="K54" s="73"/>
    </row>
    <row r="55" spans="1:11" s="79" customFormat="1" ht="75">
      <c r="A55" s="125" t="s">
        <v>356</v>
      </c>
      <c r="B55" s="122" t="s">
        <v>1</v>
      </c>
      <c r="C55" s="122" t="s">
        <v>238</v>
      </c>
      <c r="D55" s="122" t="s">
        <v>325</v>
      </c>
      <c r="E55" s="122" t="s">
        <v>357</v>
      </c>
      <c r="F55" s="122"/>
      <c r="G55" s="194">
        <f t="shared" ref="G55:I56" si="6">G56</f>
        <v>790500</v>
      </c>
      <c r="H55" s="194">
        <f t="shared" si="6"/>
        <v>1462000</v>
      </c>
      <c r="I55" s="218">
        <f t="shared" si="6"/>
        <v>1462000</v>
      </c>
      <c r="J55" s="73"/>
      <c r="K55" s="73"/>
    </row>
    <row r="56" spans="1:11" s="79" customFormat="1">
      <c r="A56" s="125" t="s">
        <v>354</v>
      </c>
      <c r="B56" s="122" t="s">
        <v>1</v>
      </c>
      <c r="C56" s="122" t="s">
        <v>238</v>
      </c>
      <c r="D56" s="122" t="s">
        <v>325</v>
      </c>
      <c r="E56" s="122" t="s">
        <v>358</v>
      </c>
      <c r="F56" s="122"/>
      <c r="G56" s="194">
        <f t="shared" si="6"/>
        <v>790500</v>
      </c>
      <c r="H56" s="194">
        <f t="shared" si="6"/>
        <v>1462000</v>
      </c>
      <c r="I56" s="218">
        <f t="shared" si="6"/>
        <v>1462000</v>
      </c>
      <c r="J56" s="73"/>
      <c r="K56" s="73"/>
    </row>
    <row r="57" spans="1:11" s="79" customFormat="1" ht="42" customHeight="1">
      <c r="A57" s="125" t="s">
        <v>284</v>
      </c>
      <c r="B57" s="122" t="s">
        <v>1</v>
      </c>
      <c r="C57" s="122" t="s">
        <v>238</v>
      </c>
      <c r="D57" s="122" t="s">
        <v>325</v>
      </c>
      <c r="E57" s="122" t="s">
        <v>358</v>
      </c>
      <c r="F57" s="122" t="s">
        <v>315</v>
      </c>
      <c r="G57" s="194">
        <v>790500</v>
      </c>
      <c r="H57" s="194">
        <v>1462000</v>
      </c>
      <c r="I57" s="218">
        <v>1462000</v>
      </c>
      <c r="J57" s="73"/>
      <c r="K57" s="73"/>
    </row>
    <row r="58" spans="1:11" s="79" customFormat="1" ht="37.5">
      <c r="A58" s="125" t="s">
        <v>359</v>
      </c>
      <c r="B58" s="122" t="s">
        <v>1</v>
      </c>
      <c r="C58" s="122" t="s">
        <v>238</v>
      </c>
      <c r="D58" s="122" t="s">
        <v>325</v>
      </c>
      <c r="E58" s="122" t="s">
        <v>360</v>
      </c>
      <c r="F58" s="122"/>
      <c r="G58" s="194">
        <f t="shared" ref="G58:I59" si="7">G59</f>
        <v>82715.33</v>
      </c>
      <c r="H58" s="194">
        <f t="shared" si="7"/>
        <v>140000</v>
      </c>
      <c r="I58" s="218">
        <f t="shared" si="7"/>
        <v>150000</v>
      </c>
      <c r="J58" s="73"/>
      <c r="K58" s="73"/>
    </row>
    <row r="59" spans="1:11" s="79" customFormat="1">
      <c r="A59" s="125" t="s">
        <v>354</v>
      </c>
      <c r="B59" s="122" t="s">
        <v>1</v>
      </c>
      <c r="C59" s="122" t="s">
        <v>238</v>
      </c>
      <c r="D59" s="122" t="s">
        <v>325</v>
      </c>
      <c r="E59" s="122" t="s">
        <v>361</v>
      </c>
      <c r="F59" s="122"/>
      <c r="G59" s="194">
        <f t="shared" si="7"/>
        <v>82715.33</v>
      </c>
      <c r="H59" s="194">
        <f t="shared" si="7"/>
        <v>140000</v>
      </c>
      <c r="I59" s="218">
        <f t="shared" si="7"/>
        <v>150000</v>
      </c>
      <c r="J59" s="73"/>
      <c r="K59" s="73"/>
    </row>
    <row r="60" spans="1:11" s="79" customFormat="1" ht="37.5">
      <c r="A60" s="125" t="s">
        <v>284</v>
      </c>
      <c r="B60" s="122" t="s">
        <v>1</v>
      </c>
      <c r="C60" s="122" t="s">
        <v>238</v>
      </c>
      <c r="D60" s="122" t="s">
        <v>325</v>
      </c>
      <c r="E60" s="122" t="s">
        <v>361</v>
      </c>
      <c r="F60" s="122" t="s">
        <v>315</v>
      </c>
      <c r="G60" s="194">
        <v>82715.33</v>
      </c>
      <c r="H60" s="194">
        <v>140000</v>
      </c>
      <c r="I60" s="218">
        <v>150000</v>
      </c>
      <c r="J60" s="73"/>
      <c r="K60" s="73"/>
    </row>
    <row r="61" spans="1:11" s="79" customFormat="1" ht="102.75" customHeight="1">
      <c r="A61" s="125" t="s">
        <v>362</v>
      </c>
      <c r="B61" s="122" t="s">
        <v>1</v>
      </c>
      <c r="C61" s="122" t="s">
        <v>238</v>
      </c>
      <c r="D61" s="122" t="s">
        <v>325</v>
      </c>
      <c r="E61" s="122" t="s">
        <v>363</v>
      </c>
      <c r="F61" s="122"/>
      <c r="G61" s="194">
        <f t="shared" ref="G61:I62" si="8">G62</f>
        <v>642895</v>
      </c>
      <c r="H61" s="194">
        <f t="shared" si="8"/>
        <v>3000000</v>
      </c>
      <c r="I61" s="218">
        <f t="shared" si="8"/>
        <v>400000</v>
      </c>
      <c r="J61" s="73"/>
      <c r="K61" s="73"/>
    </row>
    <row r="62" spans="1:11" s="79" customFormat="1">
      <c r="A62" s="125" t="s">
        <v>364</v>
      </c>
      <c r="B62" s="122" t="s">
        <v>1</v>
      </c>
      <c r="C62" s="122" t="s">
        <v>238</v>
      </c>
      <c r="D62" s="122" t="s">
        <v>325</v>
      </c>
      <c r="E62" s="122" t="s">
        <v>365</v>
      </c>
      <c r="F62" s="122"/>
      <c r="G62" s="194">
        <f t="shared" si="8"/>
        <v>642895</v>
      </c>
      <c r="H62" s="194">
        <f t="shared" si="8"/>
        <v>3000000</v>
      </c>
      <c r="I62" s="218">
        <f t="shared" si="8"/>
        <v>400000</v>
      </c>
      <c r="J62" s="73"/>
      <c r="K62" s="73"/>
    </row>
    <row r="63" spans="1:11" s="80" customFormat="1" ht="37.5">
      <c r="A63" s="125" t="s">
        <v>284</v>
      </c>
      <c r="B63" s="122" t="s">
        <v>1</v>
      </c>
      <c r="C63" s="122" t="s">
        <v>238</v>
      </c>
      <c r="D63" s="122" t="s">
        <v>325</v>
      </c>
      <c r="E63" s="122" t="s">
        <v>365</v>
      </c>
      <c r="F63" s="122" t="s">
        <v>315</v>
      </c>
      <c r="G63" s="194">
        <v>642895</v>
      </c>
      <c r="H63" s="194">
        <v>3000000</v>
      </c>
      <c r="I63" s="218">
        <v>400000</v>
      </c>
      <c r="J63" s="73"/>
      <c r="K63" s="73"/>
    </row>
    <row r="64" spans="1:11" s="76" customFormat="1" ht="37.5">
      <c r="A64" s="125" t="s">
        <v>366</v>
      </c>
      <c r="B64" s="122" t="s">
        <v>1</v>
      </c>
      <c r="C64" s="122" t="s">
        <v>238</v>
      </c>
      <c r="D64" s="122" t="s">
        <v>325</v>
      </c>
      <c r="E64" s="122" t="s">
        <v>367</v>
      </c>
      <c r="F64" s="122"/>
      <c r="G64" s="194">
        <f t="shared" ref="G64:I65" si="9">G65</f>
        <v>352110</v>
      </c>
      <c r="H64" s="194">
        <f t="shared" si="9"/>
        <v>440000</v>
      </c>
      <c r="I64" s="218">
        <f t="shared" si="9"/>
        <v>480000</v>
      </c>
      <c r="J64" s="73"/>
      <c r="K64" s="73"/>
    </row>
    <row r="65" spans="1:11" s="76" customFormat="1" ht="37.5">
      <c r="A65" s="125" t="s">
        <v>368</v>
      </c>
      <c r="B65" s="122" t="s">
        <v>1</v>
      </c>
      <c r="C65" s="122" t="s">
        <v>238</v>
      </c>
      <c r="D65" s="122" t="s">
        <v>325</v>
      </c>
      <c r="E65" s="122" t="s">
        <v>369</v>
      </c>
      <c r="F65" s="122"/>
      <c r="G65" s="194">
        <f t="shared" si="9"/>
        <v>352110</v>
      </c>
      <c r="H65" s="194">
        <f t="shared" si="9"/>
        <v>440000</v>
      </c>
      <c r="I65" s="218">
        <f t="shared" si="9"/>
        <v>480000</v>
      </c>
      <c r="J65" s="73"/>
      <c r="K65" s="73"/>
    </row>
    <row r="66" spans="1:11" s="76" customFormat="1" ht="37.5">
      <c r="A66" s="125" t="s">
        <v>370</v>
      </c>
      <c r="B66" s="122" t="s">
        <v>1</v>
      </c>
      <c r="C66" s="122" t="s">
        <v>238</v>
      </c>
      <c r="D66" s="122" t="s">
        <v>325</v>
      </c>
      <c r="E66" s="122" t="s">
        <v>371</v>
      </c>
      <c r="F66" s="122"/>
      <c r="G66" s="194">
        <f>G67+G69</f>
        <v>352110</v>
      </c>
      <c r="H66" s="194">
        <f>H67+H69</f>
        <v>440000</v>
      </c>
      <c r="I66" s="218">
        <f>I67+I69</f>
        <v>480000</v>
      </c>
      <c r="J66" s="73"/>
      <c r="K66" s="73"/>
    </row>
    <row r="67" spans="1:11" s="81" customFormat="1" ht="37.5">
      <c r="A67" s="207" t="s">
        <v>372</v>
      </c>
      <c r="B67" s="192" t="s">
        <v>1</v>
      </c>
      <c r="C67" s="192" t="s">
        <v>238</v>
      </c>
      <c r="D67" s="192" t="s">
        <v>325</v>
      </c>
      <c r="E67" s="192" t="s">
        <v>373</v>
      </c>
      <c r="F67" s="192"/>
      <c r="G67" s="194">
        <f>G68</f>
        <v>178500</v>
      </c>
      <c r="H67" s="194">
        <f>H68</f>
        <v>220000</v>
      </c>
      <c r="I67" s="218">
        <f>I68</f>
        <v>240000</v>
      </c>
      <c r="J67" s="73"/>
      <c r="K67" s="73"/>
    </row>
    <row r="68" spans="1:11" s="81" customFormat="1" ht="37.5">
      <c r="A68" s="207" t="s">
        <v>284</v>
      </c>
      <c r="B68" s="192" t="s">
        <v>1</v>
      </c>
      <c r="C68" s="192" t="s">
        <v>238</v>
      </c>
      <c r="D68" s="192" t="s">
        <v>325</v>
      </c>
      <c r="E68" s="192" t="s">
        <v>373</v>
      </c>
      <c r="F68" s="192" t="s">
        <v>315</v>
      </c>
      <c r="G68" s="194">
        <v>178500</v>
      </c>
      <c r="H68" s="194">
        <v>220000</v>
      </c>
      <c r="I68" s="218">
        <v>240000</v>
      </c>
      <c r="J68" s="73"/>
      <c r="K68" s="73"/>
    </row>
    <row r="69" spans="1:11" s="81" customFormat="1">
      <c r="A69" s="207" t="s">
        <v>374</v>
      </c>
      <c r="B69" s="192" t="s">
        <v>1</v>
      </c>
      <c r="C69" s="192" t="s">
        <v>238</v>
      </c>
      <c r="D69" s="192" t="s">
        <v>325</v>
      </c>
      <c r="E69" s="192" t="s">
        <v>375</v>
      </c>
      <c r="F69" s="192"/>
      <c r="G69" s="194">
        <f>G70</f>
        <v>173610</v>
      </c>
      <c r="H69" s="194">
        <f>H70</f>
        <v>220000</v>
      </c>
      <c r="I69" s="218">
        <f>I70</f>
        <v>240000</v>
      </c>
      <c r="J69" s="73"/>
      <c r="K69" s="73"/>
    </row>
    <row r="70" spans="1:11" s="81" customFormat="1" ht="37.5">
      <c r="A70" s="207" t="s">
        <v>284</v>
      </c>
      <c r="B70" s="192" t="s">
        <v>1</v>
      </c>
      <c r="C70" s="192" t="s">
        <v>238</v>
      </c>
      <c r="D70" s="192" t="s">
        <v>325</v>
      </c>
      <c r="E70" s="192" t="s">
        <v>375</v>
      </c>
      <c r="F70" s="192" t="s">
        <v>315</v>
      </c>
      <c r="G70" s="194">
        <v>173610</v>
      </c>
      <c r="H70" s="194">
        <v>220000</v>
      </c>
      <c r="I70" s="218">
        <v>240000</v>
      </c>
      <c r="J70" s="73"/>
      <c r="K70" s="73"/>
    </row>
    <row r="71" spans="1:11" s="81" customFormat="1" ht="37.5">
      <c r="A71" s="207" t="s">
        <v>285</v>
      </c>
      <c r="B71" s="192" t="s">
        <v>1</v>
      </c>
      <c r="C71" s="192" t="s">
        <v>238</v>
      </c>
      <c r="D71" s="192" t="s">
        <v>325</v>
      </c>
      <c r="E71" s="192" t="s">
        <v>286</v>
      </c>
      <c r="F71" s="192"/>
      <c r="G71" s="194">
        <f>G72</f>
        <v>150880</v>
      </c>
      <c r="H71" s="194">
        <f>H72</f>
        <v>104800</v>
      </c>
      <c r="I71" s="218">
        <f>I72</f>
        <v>109792</v>
      </c>
      <c r="J71" s="73"/>
      <c r="K71" s="73"/>
    </row>
    <row r="72" spans="1:11" s="81" customFormat="1" ht="37.5">
      <c r="A72" s="207" t="s">
        <v>573</v>
      </c>
      <c r="B72" s="192" t="s">
        <v>1</v>
      </c>
      <c r="C72" s="192" t="s">
        <v>238</v>
      </c>
      <c r="D72" s="192" t="s">
        <v>325</v>
      </c>
      <c r="E72" s="192" t="s">
        <v>574</v>
      </c>
      <c r="F72" s="192"/>
      <c r="G72" s="194">
        <f>G73+G76+G79</f>
        <v>150880</v>
      </c>
      <c r="H72" s="194">
        <f>H73+H76</f>
        <v>104800</v>
      </c>
      <c r="I72" s="218">
        <f>I73+I76</f>
        <v>109792</v>
      </c>
      <c r="J72" s="73"/>
      <c r="K72" s="73"/>
    </row>
    <row r="73" spans="1:11" s="81" customFormat="1" ht="37.5">
      <c r="A73" s="207" t="s">
        <v>579</v>
      </c>
      <c r="B73" s="192" t="s">
        <v>1</v>
      </c>
      <c r="C73" s="192" t="s">
        <v>238</v>
      </c>
      <c r="D73" s="192" t="s">
        <v>325</v>
      </c>
      <c r="E73" s="192" t="s">
        <v>580</v>
      </c>
      <c r="F73" s="192"/>
      <c r="G73" s="194">
        <f t="shared" ref="G73:I74" si="10">G74</f>
        <v>90000</v>
      </c>
      <c r="H73" s="194">
        <f t="shared" si="10"/>
        <v>94400</v>
      </c>
      <c r="I73" s="218">
        <f t="shared" si="10"/>
        <v>98976</v>
      </c>
      <c r="J73" s="73"/>
      <c r="K73" s="73"/>
    </row>
    <row r="74" spans="1:11" s="81" customFormat="1" ht="37.5">
      <c r="A74" s="207" t="s">
        <v>577</v>
      </c>
      <c r="B74" s="192" t="s">
        <v>1</v>
      </c>
      <c r="C74" s="192" t="s">
        <v>238</v>
      </c>
      <c r="D74" s="192" t="s">
        <v>325</v>
      </c>
      <c r="E74" s="192" t="s">
        <v>624</v>
      </c>
      <c r="F74" s="192"/>
      <c r="G74" s="194">
        <f t="shared" si="10"/>
        <v>90000</v>
      </c>
      <c r="H74" s="194">
        <f t="shared" si="10"/>
        <v>94400</v>
      </c>
      <c r="I74" s="218">
        <f t="shared" si="10"/>
        <v>98976</v>
      </c>
      <c r="J74" s="73"/>
      <c r="K74" s="73"/>
    </row>
    <row r="75" spans="1:11" s="81" customFormat="1" ht="37.5">
      <c r="A75" s="207" t="s">
        <v>284</v>
      </c>
      <c r="B75" s="192" t="s">
        <v>1</v>
      </c>
      <c r="C75" s="192" t="s">
        <v>238</v>
      </c>
      <c r="D75" s="192" t="s">
        <v>325</v>
      </c>
      <c r="E75" s="192" t="s">
        <v>581</v>
      </c>
      <c r="F75" s="192" t="s">
        <v>315</v>
      </c>
      <c r="G75" s="194">
        <v>90000</v>
      </c>
      <c r="H75" s="194">
        <v>94400</v>
      </c>
      <c r="I75" s="218">
        <v>98976</v>
      </c>
      <c r="J75" s="73"/>
      <c r="K75" s="73"/>
    </row>
    <row r="76" spans="1:11" s="81" customFormat="1" ht="75">
      <c r="A76" s="207" t="s">
        <v>625</v>
      </c>
      <c r="B76" s="192" t="s">
        <v>1</v>
      </c>
      <c r="C76" s="192" t="s">
        <v>238</v>
      </c>
      <c r="D76" s="192" t="s">
        <v>325</v>
      </c>
      <c r="E76" s="192" t="s">
        <v>626</v>
      </c>
      <c r="F76" s="192"/>
      <c r="G76" s="194">
        <f t="shared" ref="G76:I77" si="11">G77</f>
        <v>10000</v>
      </c>
      <c r="H76" s="194">
        <f t="shared" si="11"/>
        <v>10400</v>
      </c>
      <c r="I76" s="218">
        <f t="shared" si="11"/>
        <v>10816</v>
      </c>
      <c r="J76" s="73"/>
      <c r="K76" s="73"/>
    </row>
    <row r="77" spans="1:11" s="81" customFormat="1" ht="37.5">
      <c r="A77" s="207" t="s">
        <v>577</v>
      </c>
      <c r="B77" s="192" t="s">
        <v>1</v>
      </c>
      <c r="C77" s="192" t="s">
        <v>238</v>
      </c>
      <c r="D77" s="192" t="s">
        <v>325</v>
      </c>
      <c r="E77" s="192" t="s">
        <v>627</v>
      </c>
      <c r="F77" s="192"/>
      <c r="G77" s="194">
        <f t="shared" si="11"/>
        <v>10000</v>
      </c>
      <c r="H77" s="194">
        <f t="shared" si="11"/>
        <v>10400</v>
      </c>
      <c r="I77" s="218">
        <f t="shared" si="11"/>
        <v>10816</v>
      </c>
      <c r="J77" s="73"/>
      <c r="K77" s="73"/>
    </row>
    <row r="78" spans="1:11" s="81" customFormat="1" ht="37.5">
      <c r="A78" s="207" t="s">
        <v>284</v>
      </c>
      <c r="B78" s="192" t="s">
        <v>1</v>
      </c>
      <c r="C78" s="192" t="s">
        <v>238</v>
      </c>
      <c r="D78" s="192" t="s">
        <v>325</v>
      </c>
      <c r="E78" s="192" t="s">
        <v>628</v>
      </c>
      <c r="F78" s="192" t="s">
        <v>315</v>
      </c>
      <c r="G78" s="194">
        <v>10000</v>
      </c>
      <c r="H78" s="194">
        <v>10400</v>
      </c>
      <c r="I78" s="218">
        <v>10816</v>
      </c>
      <c r="J78" s="73"/>
      <c r="K78" s="73"/>
    </row>
    <row r="79" spans="1:11" s="81" customFormat="1" ht="56.25">
      <c r="A79" s="125" t="s">
        <v>582</v>
      </c>
      <c r="B79" s="192" t="s">
        <v>1</v>
      </c>
      <c r="C79" s="192" t="s">
        <v>238</v>
      </c>
      <c r="D79" s="192" t="s">
        <v>325</v>
      </c>
      <c r="E79" s="122" t="s">
        <v>859</v>
      </c>
      <c r="F79" s="122"/>
      <c r="G79" s="194">
        <f>G80</f>
        <v>50880</v>
      </c>
      <c r="H79" s="194"/>
      <c r="I79" s="218"/>
      <c r="J79" s="73"/>
      <c r="K79" s="73"/>
    </row>
    <row r="80" spans="1:11" s="81" customFormat="1" ht="37.5">
      <c r="A80" s="125" t="s">
        <v>858</v>
      </c>
      <c r="B80" s="192" t="s">
        <v>1</v>
      </c>
      <c r="C80" s="192" t="s">
        <v>238</v>
      </c>
      <c r="D80" s="192" t="s">
        <v>325</v>
      </c>
      <c r="E80" s="122" t="s">
        <v>860</v>
      </c>
      <c r="F80" s="122"/>
      <c r="G80" s="194">
        <f>G81</f>
        <v>50880</v>
      </c>
      <c r="H80" s="194"/>
      <c r="I80" s="218"/>
      <c r="J80" s="73"/>
      <c r="K80" s="73"/>
    </row>
    <row r="81" spans="1:11" s="81" customFormat="1" ht="37.5">
      <c r="A81" s="125" t="s">
        <v>284</v>
      </c>
      <c r="B81" s="192" t="s">
        <v>1</v>
      </c>
      <c r="C81" s="192" t="s">
        <v>238</v>
      </c>
      <c r="D81" s="192" t="s">
        <v>325</v>
      </c>
      <c r="E81" s="122" t="s">
        <v>860</v>
      </c>
      <c r="F81" s="122" t="s">
        <v>315</v>
      </c>
      <c r="G81" s="194">
        <v>50880</v>
      </c>
      <c r="H81" s="194"/>
      <c r="I81" s="218"/>
      <c r="J81" s="73"/>
      <c r="K81" s="73"/>
    </row>
    <row r="82" spans="1:11" s="76" customFormat="1" ht="37.5">
      <c r="A82" s="125" t="s">
        <v>376</v>
      </c>
      <c r="B82" s="122" t="s">
        <v>1</v>
      </c>
      <c r="C82" s="122" t="s">
        <v>238</v>
      </c>
      <c r="D82" s="122" t="s">
        <v>325</v>
      </c>
      <c r="E82" s="122" t="s">
        <v>377</v>
      </c>
      <c r="F82" s="122"/>
      <c r="G82" s="194">
        <f>G83</f>
        <v>2636357.4699999997</v>
      </c>
      <c r="H82" s="194">
        <f>H83</f>
        <v>710000</v>
      </c>
      <c r="I82" s="218">
        <f>I83</f>
        <v>710000</v>
      </c>
      <c r="J82" s="73"/>
      <c r="K82" s="73"/>
    </row>
    <row r="83" spans="1:11" s="76" customFormat="1">
      <c r="A83" s="125" t="s">
        <v>378</v>
      </c>
      <c r="B83" s="122" t="s">
        <v>1</v>
      </c>
      <c r="C83" s="122" t="s">
        <v>238</v>
      </c>
      <c r="D83" s="122" t="s">
        <v>325</v>
      </c>
      <c r="E83" s="122" t="s">
        <v>379</v>
      </c>
      <c r="F83" s="122"/>
      <c r="G83" s="194">
        <f>G84+G87</f>
        <v>2636357.4699999997</v>
      </c>
      <c r="H83" s="194">
        <f>H84+H87</f>
        <v>710000</v>
      </c>
      <c r="I83" s="218">
        <f>I84+I87</f>
        <v>710000</v>
      </c>
      <c r="J83" s="73"/>
      <c r="K83" s="73"/>
    </row>
    <row r="84" spans="1:11" s="76" customFormat="1" ht="37.5">
      <c r="A84" s="125" t="s">
        <v>372</v>
      </c>
      <c r="B84" s="122" t="s">
        <v>1</v>
      </c>
      <c r="C84" s="122" t="s">
        <v>238</v>
      </c>
      <c r="D84" s="122" t="s">
        <v>325</v>
      </c>
      <c r="E84" s="122" t="s">
        <v>380</v>
      </c>
      <c r="F84" s="122"/>
      <c r="G84" s="194">
        <f>G85+G86</f>
        <v>1956357.47</v>
      </c>
      <c r="H84" s="194">
        <f>H85+H86</f>
        <v>710000</v>
      </c>
      <c r="I84" s="218">
        <f>I85+I86</f>
        <v>710000</v>
      </c>
      <c r="J84" s="73"/>
      <c r="K84" s="73"/>
    </row>
    <row r="85" spans="1:11" s="76" customFormat="1" ht="37.5">
      <c r="A85" s="125" t="s">
        <v>284</v>
      </c>
      <c r="B85" s="122" t="s">
        <v>1</v>
      </c>
      <c r="C85" s="122" t="s">
        <v>238</v>
      </c>
      <c r="D85" s="122" t="s">
        <v>325</v>
      </c>
      <c r="E85" s="122" t="s">
        <v>380</v>
      </c>
      <c r="F85" s="122" t="s">
        <v>315</v>
      </c>
      <c r="G85" s="194">
        <v>679600</v>
      </c>
      <c r="H85" s="194">
        <v>500000</v>
      </c>
      <c r="I85" s="218">
        <v>500000</v>
      </c>
      <c r="J85" s="73"/>
      <c r="K85" s="73"/>
    </row>
    <row r="86" spans="1:11" s="76" customFormat="1">
      <c r="A86" s="125" t="s">
        <v>381</v>
      </c>
      <c r="B86" s="122" t="s">
        <v>1</v>
      </c>
      <c r="C86" s="122" t="s">
        <v>238</v>
      </c>
      <c r="D86" s="122" t="s">
        <v>325</v>
      </c>
      <c r="E86" s="122" t="s">
        <v>380</v>
      </c>
      <c r="F86" s="122" t="s">
        <v>382</v>
      </c>
      <c r="G86" s="194">
        <v>1276757.47</v>
      </c>
      <c r="H86" s="194">
        <v>210000</v>
      </c>
      <c r="I86" s="218">
        <v>210000</v>
      </c>
      <c r="J86" s="73"/>
      <c r="K86" s="73"/>
    </row>
    <row r="87" spans="1:11" s="79" customFormat="1" ht="93.75">
      <c r="A87" s="125" t="s">
        <v>383</v>
      </c>
      <c r="B87" s="126" t="s">
        <v>1</v>
      </c>
      <c r="C87" s="126" t="s">
        <v>238</v>
      </c>
      <c r="D87" s="126" t="s">
        <v>325</v>
      </c>
      <c r="E87" s="193" t="s">
        <v>384</v>
      </c>
      <c r="F87" s="126"/>
      <c r="G87" s="226">
        <f>G88</f>
        <v>680000</v>
      </c>
      <c r="H87" s="226">
        <f>H88</f>
        <v>0</v>
      </c>
      <c r="I87" s="231">
        <f>I88</f>
        <v>0</v>
      </c>
      <c r="J87" s="73"/>
      <c r="K87" s="73"/>
    </row>
    <row r="88" spans="1:11" s="79" customFormat="1" ht="22.5" customHeight="1">
      <c r="A88" s="206" t="s">
        <v>385</v>
      </c>
      <c r="B88" s="126" t="s">
        <v>1</v>
      </c>
      <c r="C88" s="126" t="s">
        <v>238</v>
      </c>
      <c r="D88" s="126" t="s">
        <v>325</v>
      </c>
      <c r="E88" s="193" t="s">
        <v>384</v>
      </c>
      <c r="F88" s="126" t="s">
        <v>386</v>
      </c>
      <c r="G88" s="226">
        <v>680000</v>
      </c>
      <c r="H88" s="194">
        <v>0</v>
      </c>
      <c r="I88" s="218">
        <v>0</v>
      </c>
      <c r="J88" s="73"/>
      <c r="K88" s="73"/>
    </row>
    <row r="89" spans="1:11" s="79" customFormat="1" ht="37.5">
      <c r="A89" s="125" t="s">
        <v>300</v>
      </c>
      <c r="B89" s="122" t="s">
        <v>1</v>
      </c>
      <c r="C89" s="122" t="s">
        <v>238</v>
      </c>
      <c r="D89" s="122" t="s">
        <v>325</v>
      </c>
      <c r="E89" s="122" t="s">
        <v>301</v>
      </c>
      <c r="F89" s="122"/>
      <c r="G89" s="194">
        <f>G90</f>
        <v>2580749</v>
      </c>
      <c r="H89" s="194">
        <f>H90</f>
        <v>3145280</v>
      </c>
      <c r="I89" s="218">
        <f>I90</f>
        <v>3202380</v>
      </c>
      <c r="J89" s="73"/>
      <c r="K89" s="73"/>
    </row>
    <row r="90" spans="1:11" s="79" customFormat="1" ht="37.5">
      <c r="A90" s="125" t="s">
        <v>302</v>
      </c>
      <c r="B90" s="122" t="s">
        <v>1</v>
      </c>
      <c r="C90" s="122" t="s">
        <v>238</v>
      </c>
      <c r="D90" s="122" t="s">
        <v>325</v>
      </c>
      <c r="E90" s="122" t="s">
        <v>303</v>
      </c>
      <c r="F90" s="122"/>
      <c r="G90" s="194">
        <f>G91+G93+G95</f>
        <v>2580749</v>
      </c>
      <c r="H90" s="194">
        <f>H91+H93+H95</f>
        <v>3145280</v>
      </c>
      <c r="I90" s="218">
        <f>I91+I93+I95</f>
        <v>3202380</v>
      </c>
      <c r="J90" s="73"/>
      <c r="K90" s="73"/>
    </row>
    <row r="91" spans="1:11" s="79" customFormat="1" ht="56.25">
      <c r="A91" s="125" t="s">
        <v>387</v>
      </c>
      <c r="B91" s="122" t="s">
        <v>1</v>
      </c>
      <c r="C91" s="122" t="s">
        <v>238</v>
      </c>
      <c r="D91" s="122" t="s">
        <v>325</v>
      </c>
      <c r="E91" s="122" t="s">
        <v>388</v>
      </c>
      <c r="F91" s="122"/>
      <c r="G91" s="194">
        <f>G92</f>
        <v>30580</v>
      </c>
      <c r="H91" s="194">
        <f>H92</f>
        <v>30580</v>
      </c>
      <c r="I91" s="218">
        <f>I92</f>
        <v>30580</v>
      </c>
      <c r="J91" s="73"/>
      <c r="K91" s="73"/>
    </row>
    <row r="92" spans="1:11" s="79" customFormat="1" ht="75">
      <c r="A92" s="125" t="s">
        <v>248</v>
      </c>
      <c r="B92" s="122" t="s">
        <v>1</v>
      </c>
      <c r="C92" s="122" t="s">
        <v>238</v>
      </c>
      <c r="D92" s="122" t="s">
        <v>325</v>
      </c>
      <c r="E92" s="122" t="s">
        <v>388</v>
      </c>
      <c r="F92" s="122" t="s">
        <v>256</v>
      </c>
      <c r="G92" s="194">
        <v>30580</v>
      </c>
      <c r="H92" s="194">
        <v>30580</v>
      </c>
      <c r="I92" s="218">
        <v>30580</v>
      </c>
      <c r="J92" s="73"/>
      <c r="K92" s="73"/>
    </row>
    <row r="93" spans="1:11" s="79" customFormat="1" ht="37.5">
      <c r="A93" s="125" t="s">
        <v>389</v>
      </c>
      <c r="B93" s="122" t="s">
        <v>1</v>
      </c>
      <c r="C93" s="122" t="s">
        <v>238</v>
      </c>
      <c r="D93" s="122" t="s">
        <v>325</v>
      </c>
      <c r="E93" s="122" t="s">
        <v>390</v>
      </c>
      <c r="F93" s="122"/>
      <c r="G93" s="194">
        <f>G94</f>
        <v>1000000</v>
      </c>
      <c r="H93" s="194">
        <f>H94</f>
        <v>1500000</v>
      </c>
      <c r="I93" s="218">
        <f>I94</f>
        <v>1500000</v>
      </c>
      <c r="J93" s="73"/>
      <c r="K93" s="73"/>
    </row>
    <row r="94" spans="1:11" s="79" customFormat="1" ht="42" customHeight="1">
      <c r="A94" s="125" t="s">
        <v>284</v>
      </c>
      <c r="B94" s="122" t="s">
        <v>1</v>
      </c>
      <c r="C94" s="122" t="s">
        <v>238</v>
      </c>
      <c r="D94" s="122" t="s">
        <v>325</v>
      </c>
      <c r="E94" s="122" t="s">
        <v>390</v>
      </c>
      <c r="F94" s="122" t="s">
        <v>315</v>
      </c>
      <c r="G94" s="194">
        <v>1000000</v>
      </c>
      <c r="H94" s="194">
        <v>1500000</v>
      </c>
      <c r="I94" s="218">
        <v>1500000</v>
      </c>
      <c r="J94" s="73"/>
      <c r="K94" s="73"/>
    </row>
    <row r="95" spans="1:11" s="79" customFormat="1" ht="42" customHeight="1">
      <c r="A95" s="125" t="s">
        <v>391</v>
      </c>
      <c r="B95" s="122" t="s">
        <v>1</v>
      </c>
      <c r="C95" s="122" t="s">
        <v>238</v>
      </c>
      <c r="D95" s="122" t="s">
        <v>325</v>
      </c>
      <c r="E95" s="122" t="s">
        <v>392</v>
      </c>
      <c r="F95" s="122"/>
      <c r="G95" s="194">
        <f>G96</f>
        <v>1550169</v>
      </c>
      <c r="H95" s="194">
        <f>H96</f>
        <v>1614700</v>
      </c>
      <c r="I95" s="218">
        <f>I96</f>
        <v>1671800</v>
      </c>
      <c r="J95" s="73"/>
      <c r="K95" s="73"/>
    </row>
    <row r="96" spans="1:11" s="79" customFormat="1" ht="79.5" customHeight="1">
      <c r="A96" s="125" t="s">
        <v>248</v>
      </c>
      <c r="B96" s="122" t="s">
        <v>1</v>
      </c>
      <c r="C96" s="122" t="s">
        <v>238</v>
      </c>
      <c r="D96" s="122" t="s">
        <v>325</v>
      </c>
      <c r="E96" s="122" t="s">
        <v>392</v>
      </c>
      <c r="F96" s="122" t="s">
        <v>256</v>
      </c>
      <c r="G96" s="194">
        <v>1550169</v>
      </c>
      <c r="H96" s="194">
        <v>1614700</v>
      </c>
      <c r="I96" s="218">
        <v>1671800</v>
      </c>
      <c r="J96" s="73"/>
      <c r="K96" s="73"/>
    </row>
    <row r="97" spans="1:11" s="79" customFormat="1">
      <c r="A97" s="125" t="s">
        <v>805</v>
      </c>
      <c r="B97" s="122" t="s">
        <v>1</v>
      </c>
      <c r="C97" s="122" t="s">
        <v>238</v>
      </c>
      <c r="D97" s="122" t="s">
        <v>325</v>
      </c>
      <c r="E97" s="122" t="s">
        <v>806</v>
      </c>
      <c r="F97" s="122"/>
      <c r="G97" s="194">
        <f>G98</f>
        <v>50000</v>
      </c>
      <c r="H97" s="194"/>
      <c r="I97" s="218"/>
      <c r="J97" s="73"/>
      <c r="K97" s="73"/>
    </row>
    <row r="98" spans="1:11" s="79" customFormat="1">
      <c r="A98" s="125" t="s">
        <v>807</v>
      </c>
      <c r="B98" s="122" t="s">
        <v>1</v>
      </c>
      <c r="C98" s="122" t="s">
        <v>238</v>
      </c>
      <c r="D98" s="122" t="s">
        <v>325</v>
      </c>
      <c r="E98" s="122" t="s">
        <v>808</v>
      </c>
      <c r="F98" s="122"/>
      <c r="G98" s="194">
        <f>G99</f>
        <v>50000</v>
      </c>
      <c r="H98" s="194"/>
      <c r="I98" s="218"/>
      <c r="J98" s="73"/>
      <c r="K98" s="73"/>
    </row>
    <row r="99" spans="1:11" s="79" customFormat="1">
      <c r="A99" s="125" t="s">
        <v>809</v>
      </c>
      <c r="B99" s="122" t="s">
        <v>810</v>
      </c>
      <c r="C99" s="122" t="s">
        <v>238</v>
      </c>
      <c r="D99" s="122" t="s">
        <v>325</v>
      </c>
      <c r="E99" s="122" t="s">
        <v>811</v>
      </c>
      <c r="F99" s="122"/>
      <c r="G99" s="194">
        <f>G100</f>
        <v>50000</v>
      </c>
      <c r="H99" s="194"/>
      <c r="I99" s="218"/>
      <c r="J99" s="73"/>
      <c r="K99" s="73"/>
    </row>
    <row r="100" spans="1:11" s="79" customFormat="1">
      <c r="A100" s="125" t="s">
        <v>611</v>
      </c>
      <c r="B100" s="122" t="s">
        <v>810</v>
      </c>
      <c r="C100" s="122" t="s">
        <v>238</v>
      </c>
      <c r="D100" s="122" t="s">
        <v>325</v>
      </c>
      <c r="E100" s="122" t="s">
        <v>811</v>
      </c>
      <c r="F100" s="122" t="s">
        <v>612</v>
      </c>
      <c r="G100" s="194">
        <v>50000</v>
      </c>
      <c r="H100" s="194"/>
      <c r="I100" s="218"/>
      <c r="J100" s="73"/>
      <c r="K100" s="73"/>
    </row>
    <row r="101" spans="1:11" s="79" customFormat="1" ht="42.75" customHeight="1">
      <c r="A101" s="125" t="s">
        <v>393</v>
      </c>
      <c r="B101" s="122" t="s">
        <v>1</v>
      </c>
      <c r="C101" s="122" t="s">
        <v>238</v>
      </c>
      <c r="D101" s="122" t="s">
        <v>325</v>
      </c>
      <c r="E101" s="122" t="s">
        <v>394</v>
      </c>
      <c r="F101" s="122"/>
      <c r="G101" s="194">
        <f t="shared" ref="G101:I102" si="12">G102</f>
        <v>38774232.219999999</v>
      </c>
      <c r="H101" s="194">
        <f t="shared" si="12"/>
        <v>38534992</v>
      </c>
      <c r="I101" s="218">
        <f t="shared" si="12"/>
        <v>38847992</v>
      </c>
      <c r="J101" s="73"/>
      <c r="K101" s="73"/>
    </row>
    <row r="102" spans="1:11" s="79" customFormat="1" ht="48.75" customHeight="1">
      <c r="A102" s="125" t="s">
        <v>395</v>
      </c>
      <c r="B102" s="122" t="s">
        <v>1</v>
      </c>
      <c r="C102" s="122" t="s">
        <v>238</v>
      </c>
      <c r="D102" s="122" t="s">
        <v>325</v>
      </c>
      <c r="E102" s="122" t="s">
        <v>396</v>
      </c>
      <c r="F102" s="122"/>
      <c r="G102" s="194">
        <f t="shared" si="12"/>
        <v>38774232.219999999</v>
      </c>
      <c r="H102" s="194">
        <f t="shared" si="12"/>
        <v>38534992</v>
      </c>
      <c r="I102" s="218">
        <f t="shared" si="12"/>
        <v>38847992</v>
      </c>
      <c r="J102" s="73"/>
      <c r="K102" s="73"/>
    </row>
    <row r="103" spans="1:11" s="79" customFormat="1" ht="48.75" customHeight="1">
      <c r="A103" s="125" t="s">
        <v>397</v>
      </c>
      <c r="B103" s="122" t="s">
        <v>1</v>
      </c>
      <c r="C103" s="122" t="s">
        <v>238</v>
      </c>
      <c r="D103" s="122" t="s">
        <v>325</v>
      </c>
      <c r="E103" s="122" t="s">
        <v>398</v>
      </c>
      <c r="F103" s="122"/>
      <c r="G103" s="194">
        <f>G104+G105+G106</f>
        <v>38774232.219999999</v>
      </c>
      <c r="H103" s="194">
        <f>H104+H105+H106</f>
        <v>38534992</v>
      </c>
      <c r="I103" s="218">
        <f>I104+I105+I106</f>
        <v>38847992</v>
      </c>
      <c r="J103" s="73"/>
      <c r="K103" s="73"/>
    </row>
    <row r="104" spans="1:11" s="79" customFormat="1" ht="84.75" customHeight="1">
      <c r="A104" s="125" t="s">
        <v>248</v>
      </c>
      <c r="B104" s="122" t="s">
        <v>1</v>
      </c>
      <c r="C104" s="122" t="s">
        <v>238</v>
      </c>
      <c r="D104" s="122" t="s">
        <v>325</v>
      </c>
      <c r="E104" s="122" t="s">
        <v>398</v>
      </c>
      <c r="F104" s="122" t="s">
        <v>256</v>
      </c>
      <c r="G104" s="194">
        <v>29729050.899999999</v>
      </c>
      <c r="H104" s="194">
        <v>26294360.890000001</v>
      </c>
      <c r="I104" s="218">
        <v>26294360.890000001</v>
      </c>
      <c r="J104" s="73"/>
      <c r="K104" s="73"/>
    </row>
    <row r="105" spans="1:11" s="79" customFormat="1" ht="37.5">
      <c r="A105" s="125" t="s">
        <v>284</v>
      </c>
      <c r="B105" s="122" t="s">
        <v>1</v>
      </c>
      <c r="C105" s="122" t="s">
        <v>238</v>
      </c>
      <c r="D105" s="122" t="s">
        <v>325</v>
      </c>
      <c r="E105" s="122" t="s">
        <v>398</v>
      </c>
      <c r="F105" s="122" t="s">
        <v>315</v>
      </c>
      <c r="G105" s="194">
        <v>8710561.4800000004</v>
      </c>
      <c r="H105" s="194">
        <v>11897057.07</v>
      </c>
      <c r="I105" s="218">
        <v>12210057.07</v>
      </c>
      <c r="J105" s="73"/>
      <c r="K105" s="73"/>
    </row>
    <row r="106" spans="1:11" s="79" customFormat="1" ht="23.25" customHeight="1">
      <c r="A106" s="125" t="s">
        <v>381</v>
      </c>
      <c r="B106" s="122" t="s">
        <v>1</v>
      </c>
      <c r="C106" s="122" t="s">
        <v>238</v>
      </c>
      <c r="D106" s="122" t="s">
        <v>325</v>
      </c>
      <c r="E106" s="122" t="s">
        <v>398</v>
      </c>
      <c r="F106" s="122" t="s">
        <v>382</v>
      </c>
      <c r="G106" s="194">
        <v>334619.84000000003</v>
      </c>
      <c r="H106" s="194">
        <v>343574.04</v>
      </c>
      <c r="I106" s="218">
        <v>343574.04</v>
      </c>
      <c r="J106" s="73"/>
      <c r="K106" s="73"/>
    </row>
    <row r="107" spans="1:11" s="79" customFormat="1">
      <c r="A107" s="205" t="s">
        <v>399</v>
      </c>
      <c r="B107" s="124" t="s">
        <v>1</v>
      </c>
      <c r="C107" s="124" t="s">
        <v>250</v>
      </c>
      <c r="D107" s="124"/>
      <c r="E107" s="124"/>
      <c r="F107" s="122"/>
      <c r="G107" s="225">
        <f t="shared" ref="G107:I112" si="13">G108</f>
        <v>36021.879999999997</v>
      </c>
      <c r="H107" s="225">
        <f t="shared" si="13"/>
        <v>0</v>
      </c>
      <c r="I107" s="230">
        <f t="shared" si="13"/>
        <v>0</v>
      </c>
      <c r="J107" s="73"/>
      <c r="K107" s="73"/>
    </row>
    <row r="108" spans="1:11" s="79" customFormat="1" ht="37.5">
      <c r="A108" s="205" t="s">
        <v>400</v>
      </c>
      <c r="B108" s="124" t="s">
        <v>1</v>
      </c>
      <c r="C108" s="124" t="s">
        <v>250</v>
      </c>
      <c r="D108" s="124" t="s">
        <v>401</v>
      </c>
      <c r="E108" s="124"/>
      <c r="F108" s="122"/>
      <c r="G108" s="225">
        <f t="shared" si="13"/>
        <v>36021.879999999997</v>
      </c>
      <c r="H108" s="225">
        <f t="shared" si="13"/>
        <v>0</v>
      </c>
      <c r="I108" s="230">
        <f t="shared" si="13"/>
        <v>0</v>
      </c>
      <c r="J108" s="73"/>
      <c r="K108" s="73"/>
    </row>
    <row r="109" spans="1:11" s="79" customFormat="1" ht="75">
      <c r="A109" s="125" t="s">
        <v>402</v>
      </c>
      <c r="B109" s="122" t="s">
        <v>1</v>
      </c>
      <c r="C109" s="122" t="s">
        <v>250</v>
      </c>
      <c r="D109" s="122" t="s">
        <v>401</v>
      </c>
      <c r="E109" s="122" t="s">
        <v>403</v>
      </c>
      <c r="F109" s="122"/>
      <c r="G109" s="194">
        <f t="shared" si="13"/>
        <v>36021.879999999997</v>
      </c>
      <c r="H109" s="194">
        <f t="shared" si="13"/>
        <v>0</v>
      </c>
      <c r="I109" s="218">
        <f t="shared" si="13"/>
        <v>0</v>
      </c>
      <c r="J109" s="73"/>
      <c r="K109" s="73"/>
    </row>
    <row r="110" spans="1:11" s="79" customFormat="1" ht="56.25">
      <c r="A110" s="125" t="s">
        <v>404</v>
      </c>
      <c r="B110" s="122" t="s">
        <v>1</v>
      </c>
      <c r="C110" s="122" t="s">
        <v>250</v>
      </c>
      <c r="D110" s="122" t="s">
        <v>401</v>
      </c>
      <c r="E110" s="122" t="s">
        <v>405</v>
      </c>
      <c r="F110" s="122"/>
      <c r="G110" s="194">
        <f>G111</f>
        <v>36021.879999999997</v>
      </c>
      <c r="H110" s="194">
        <f t="shared" si="13"/>
        <v>0</v>
      </c>
      <c r="I110" s="218">
        <f t="shared" si="13"/>
        <v>0</v>
      </c>
      <c r="J110" s="73"/>
      <c r="K110" s="73"/>
    </row>
    <row r="111" spans="1:11" s="79" customFormat="1" ht="75">
      <c r="A111" s="125" t="s">
        <v>406</v>
      </c>
      <c r="B111" s="122" t="s">
        <v>1</v>
      </c>
      <c r="C111" s="122" t="s">
        <v>250</v>
      </c>
      <c r="D111" s="122" t="s">
        <v>401</v>
      </c>
      <c r="E111" s="122" t="s">
        <v>407</v>
      </c>
      <c r="F111" s="122"/>
      <c r="G111" s="194">
        <f t="shared" si="13"/>
        <v>36021.879999999997</v>
      </c>
      <c r="H111" s="194">
        <f t="shared" si="13"/>
        <v>0</v>
      </c>
      <c r="I111" s="218">
        <f t="shared" si="13"/>
        <v>0</v>
      </c>
      <c r="J111" s="73"/>
      <c r="K111" s="73"/>
    </row>
    <row r="112" spans="1:11" s="79" customFormat="1" ht="56.25">
      <c r="A112" s="125" t="s">
        <v>408</v>
      </c>
      <c r="B112" s="122" t="s">
        <v>1</v>
      </c>
      <c r="C112" s="122" t="s">
        <v>250</v>
      </c>
      <c r="D112" s="122" t="s">
        <v>401</v>
      </c>
      <c r="E112" s="122" t="s">
        <v>409</v>
      </c>
      <c r="F112" s="122"/>
      <c r="G112" s="194">
        <f t="shared" si="13"/>
        <v>36021.879999999997</v>
      </c>
      <c r="H112" s="194">
        <f t="shared" si="13"/>
        <v>0</v>
      </c>
      <c r="I112" s="218">
        <f t="shared" si="13"/>
        <v>0</v>
      </c>
      <c r="J112" s="73"/>
      <c r="K112" s="73"/>
    </row>
    <row r="113" spans="1:11" s="79" customFormat="1" ht="37.5">
      <c r="A113" s="125" t="s">
        <v>284</v>
      </c>
      <c r="B113" s="122" t="s">
        <v>1</v>
      </c>
      <c r="C113" s="122" t="s">
        <v>250</v>
      </c>
      <c r="D113" s="122" t="s">
        <v>401</v>
      </c>
      <c r="E113" s="122" t="s">
        <v>409</v>
      </c>
      <c r="F113" s="122" t="s">
        <v>315</v>
      </c>
      <c r="G113" s="194">
        <v>36021.879999999997</v>
      </c>
      <c r="H113" s="194">
        <v>0</v>
      </c>
      <c r="I113" s="218">
        <v>0</v>
      </c>
      <c r="J113" s="73"/>
      <c r="K113" s="73"/>
    </row>
    <row r="114" spans="1:11" s="79" customFormat="1">
      <c r="A114" s="205" t="s">
        <v>740</v>
      </c>
      <c r="B114" s="124" t="s">
        <v>1</v>
      </c>
      <c r="C114" s="124" t="s">
        <v>273</v>
      </c>
      <c r="D114" s="124"/>
      <c r="E114" s="124"/>
      <c r="F114" s="124"/>
      <c r="G114" s="225">
        <f>G115+G146</f>
        <v>226952174.57999998</v>
      </c>
      <c r="H114" s="225">
        <f>H115+H146</f>
        <v>55127446</v>
      </c>
      <c r="I114" s="230">
        <f>I115+I146</f>
        <v>55204826</v>
      </c>
      <c r="J114" s="73"/>
      <c r="K114" s="73"/>
    </row>
    <row r="115" spans="1:11" s="79" customFormat="1">
      <c r="A115" s="205" t="s">
        <v>418</v>
      </c>
      <c r="B115" s="124" t="s">
        <v>1</v>
      </c>
      <c r="C115" s="124" t="s">
        <v>273</v>
      </c>
      <c r="D115" s="124" t="s">
        <v>401</v>
      </c>
      <c r="E115" s="124"/>
      <c r="F115" s="122"/>
      <c r="G115" s="225">
        <f>G116+G141</f>
        <v>224738578.57999998</v>
      </c>
      <c r="H115" s="225">
        <f>H116+H141</f>
        <v>55000000</v>
      </c>
      <c r="I115" s="225">
        <f>I116+I141</f>
        <v>55000000</v>
      </c>
      <c r="J115" s="73"/>
      <c r="K115" s="73"/>
    </row>
    <row r="116" spans="1:11" s="79" customFormat="1" ht="75">
      <c r="A116" s="125" t="s">
        <v>419</v>
      </c>
      <c r="B116" s="122" t="s">
        <v>1</v>
      </c>
      <c r="C116" s="122" t="s">
        <v>273</v>
      </c>
      <c r="D116" s="122" t="s">
        <v>401</v>
      </c>
      <c r="E116" s="122" t="s">
        <v>420</v>
      </c>
      <c r="F116" s="122"/>
      <c r="G116" s="194">
        <f>G117</f>
        <v>151246880.57999998</v>
      </c>
      <c r="H116" s="194">
        <f>H117</f>
        <v>55000000</v>
      </c>
      <c r="I116" s="218">
        <f>I117</f>
        <v>55000000</v>
      </c>
      <c r="J116" s="73"/>
      <c r="K116" s="73"/>
    </row>
    <row r="117" spans="1:11" s="79" customFormat="1" ht="43.5" customHeight="1">
      <c r="A117" s="125" t="s">
        <v>421</v>
      </c>
      <c r="B117" s="122" t="s">
        <v>1</v>
      </c>
      <c r="C117" s="122" t="s">
        <v>273</v>
      </c>
      <c r="D117" s="122" t="s">
        <v>401</v>
      </c>
      <c r="E117" s="122" t="s">
        <v>422</v>
      </c>
      <c r="F117" s="122"/>
      <c r="G117" s="194">
        <f>G118+G131+G138</f>
        <v>151246880.57999998</v>
      </c>
      <c r="H117" s="194">
        <f>H118+H131+H138</f>
        <v>55000000</v>
      </c>
      <c r="I117" s="218">
        <f>I118+I131+I138</f>
        <v>55000000</v>
      </c>
      <c r="J117" s="73"/>
      <c r="K117" s="73"/>
    </row>
    <row r="118" spans="1:11" s="79" customFormat="1" ht="48.75" customHeight="1">
      <c r="A118" s="125" t="s">
        <v>423</v>
      </c>
      <c r="B118" s="122" t="s">
        <v>1</v>
      </c>
      <c r="C118" s="122" t="s">
        <v>273</v>
      </c>
      <c r="D118" s="122" t="s">
        <v>401</v>
      </c>
      <c r="E118" s="122" t="s">
        <v>424</v>
      </c>
      <c r="F118" s="122"/>
      <c r="G118" s="194">
        <f>G121+G123+G125+G127+G129+G119</f>
        <v>107839622.58</v>
      </c>
      <c r="H118" s="194">
        <f>H121+H123+H125+H127+H129</f>
        <v>25000000</v>
      </c>
      <c r="I118" s="194">
        <f>I121+I123+I125+I127+I129</f>
        <v>25000000</v>
      </c>
      <c r="J118" s="73"/>
      <c r="K118" s="73"/>
    </row>
    <row r="119" spans="1:11" s="79" customFormat="1" ht="111" customHeight="1">
      <c r="A119" s="125" t="s">
        <v>844</v>
      </c>
      <c r="B119" s="122" t="s">
        <v>1</v>
      </c>
      <c r="C119" s="122" t="s">
        <v>273</v>
      </c>
      <c r="D119" s="122" t="s">
        <v>401</v>
      </c>
      <c r="E119" s="122" t="s">
        <v>947</v>
      </c>
      <c r="F119" s="122"/>
      <c r="G119" s="194">
        <f>G120</f>
        <v>3343917.86</v>
      </c>
      <c r="H119" s="194"/>
      <c r="I119" s="258"/>
      <c r="J119" s="73"/>
      <c r="K119" s="73"/>
    </row>
    <row r="120" spans="1:11" s="79" customFormat="1" ht="45.75" customHeight="1">
      <c r="A120" s="125" t="s">
        <v>427</v>
      </c>
      <c r="B120" s="122" t="s">
        <v>1</v>
      </c>
      <c r="C120" s="122" t="s">
        <v>273</v>
      </c>
      <c r="D120" s="122" t="s">
        <v>401</v>
      </c>
      <c r="E120" s="122" t="s">
        <v>947</v>
      </c>
      <c r="F120" s="122" t="s">
        <v>428</v>
      </c>
      <c r="G120" s="194">
        <v>3343917.86</v>
      </c>
      <c r="H120" s="194"/>
      <c r="I120" s="258"/>
      <c r="J120" s="73"/>
      <c r="K120" s="73"/>
    </row>
    <row r="121" spans="1:11" s="79" customFormat="1" ht="56.25">
      <c r="A121" s="125" t="s">
        <v>812</v>
      </c>
      <c r="B121" s="122" t="s">
        <v>1</v>
      </c>
      <c r="C121" s="122" t="s">
        <v>273</v>
      </c>
      <c r="D121" s="122" t="s">
        <v>401</v>
      </c>
      <c r="E121" s="122" t="s">
        <v>813</v>
      </c>
      <c r="F121" s="122"/>
      <c r="G121" s="194">
        <f>G122</f>
        <v>83633.52</v>
      </c>
      <c r="H121" s="194"/>
      <c r="I121" s="218"/>
      <c r="J121" s="73"/>
      <c r="K121" s="73"/>
    </row>
    <row r="122" spans="1:11" s="79" customFormat="1" ht="37.5">
      <c r="A122" s="125" t="s">
        <v>427</v>
      </c>
      <c r="B122" s="122" t="s">
        <v>1</v>
      </c>
      <c r="C122" s="122" t="s">
        <v>273</v>
      </c>
      <c r="D122" s="122" t="s">
        <v>401</v>
      </c>
      <c r="E122" s="122" t="s">
        <v>813</v>
      </c>
      <c r="F122" s="122" t="s">
        <v>428</v>
      </c>
      <c r="G122" s="194">
        <v>83633.52</v>
      </c>
      <c r="H122" s="194"/>
      <c r="I122" s="218"/>
      <c r="J122" s="73"/>
      <c r="K122" s="73"/>
    </row>
    <row r="123" spans="1:11" s="79" customFormat="1">
      <c r="A123" s="125" t="s">
        <v>425</v>
      </c>
      <c r="B123" s="122" t="s">
        <v>1</v>
      </c>
      <c r="C123" s="122" t="s">
        <v>273</v>
      </c>
      <c r="D123" s="122" t="s">
        <v>401</v>
      </c>
      <c r="E123" s="122" t="s">
        <v>426</v>
      </c>
      <c r="F123" s="122"/>
      <c r="G123" s="194">
        <f>G124</f>
        <v>28082256</v>
      </c>
      <c r="H123" s="194">
        <f>H124</f>
        <v>0</v>
      </c>
      <c r="I123" s="218">
        <f>I124</f>
        <v>0</v>
      </c>
      <c r="J123" s="73"/>
      <c r="K123" s="73"/>
    </row>
    <row r="124" spans="1:11" s="79" customFormat="1" ht="37.5">
      <c r="A124" s="125" t="s">
        <v>427</v>
      </c>
      <c r="B124" s="122" t="s">
        <v>1</v>
      </c>
      <c r="C124" s="122" t="s">
        <v>273</v>
      </c>
      <c r="D124" s="122" t="s">
        <v>401</v>
      </c>
      <c r="E124" s="122" t="s">
        <v>426</v>
      </c>
      <c r="F124" s="122" t="s">
        <v>428</v>
      </c>
      <c r="G124" s="194">
        <v>28082256</v>
      </c>
      <c r="H124" s="194">
        <v>0</v>
      </c>
      <c r="I124" s="218">
        <v>0</v>
      </c>
      <c r="J124" s="73"/>
      <c r="K124" s="73"/>
    </row>
    <row r="125" spans="1:11" s="82" customFormat="1" ht="56.25">
      <c r="A125" s="125" t="s">
        <v>429</v>
      </c>
      <c r="B125" s="122" t="s">
        <v>1</v>
      </c>
      <c r="C125" s="122" t="s">
        <v>273</v>
      </c>
      <c r="D125" s="122" t="s">
        <v>401</v>
      </c>
      <c r="E125" s="122" t="s">
        <v>430</v>
      </c>
      <c r="F125" s="122"/>
      <c r="G125" s="194">
        <f>G126</f>
        <v>20633360</v>
      </c>
      <c r="H125" s="194">
        <f>H126</f>
        <v>25000000</v>
      </c>
      <c r="I125" s="218">
        <f>I126</f>
        <v>25000000</v>
      </c>
      <c r="J125" s="73"/>
      <c r="K125" s="73"/>
    </row>
    <row r="126" spans="1:11" s="82" customFormat="1" ht="37.5">
      <c r="A126" s="125" t="s">
        <v>427</v>
      </c>
      <c r="B126" s="122" t="s">
        <v>1</v>
      </c>
      <c r="C126" s="122" t="s">
        <v>273</v>
      </c>
      <c r="D126" s="122" t="s">
        <v>401</v>
      </c>
      <c r="E126" s="122" t="s">
        <v>430</v>
      </c>
      <c r="F126" s="122" t="s">
        <v>428</v>
      </c>
      <c r="G126" s="194">
        <v>20633360</v>
      </c>
      <c r="H126" s="194">
        <v>25000000</v>
      </c>
      <c r="I126" s="218">
        <v>25000000</v>
      </c>
      <c r="J126" s="73"/>
      <c r="K126" s="73"/>
    </row>
    <row r="127" spans="1:11" s="82" customFormat="1" ht="24.75" customHeight="1">
      <c r="A127" s="125" t="s">
        <v>431</v>
      </c>
      <c r="B127" s="122" t="s">
        <v>1</v>
      </c>
      <c r="C127" s="122" t="s">
        <v>273</v>
      </c>
      <c r="D127" s="122" t="s">
        <v>401</v>
      </c>
      <c r="E127" s="122" t="s">
        <v>432</v>
      </c>
      <c r="F127" s="122"/>
      <c r="G127" s="194">
        <f>G128</f>
        <v>55557125.200000003</v>
      </c>
      <c r="H127" s="194">
        <f>H128</f>
        <v>0</v>
      </c>
      <c r="I127" s="218">
        <f>I128</f>
        <v>0</v>
      </c>
      <c r="J127" s="73"/>
      <c r="K127" s="73"/>
    </row>
    <row r="128" spans="1:11" s="82" customFormat="1" ht="37.5">
      <c r="A128" s="125" t="s">
        <v>427</v>
      </c>
      <c r="B128" s="122" t="s">
        <v>1</v>
      </c>
      <c r="C128" s="122" t="s">
        <v>273</v>
      </c>
      <c r="D128" s="122" t="s">
        <v>401</v>
      </c>
      <c r="E128" s="122" t="s">
        <v>432</v>
      </c>
      <c r="F128" s="122" t="s">
        <v>428</v>
      </c>
      <c r="G128" s="194">
        <v>55557125.200000003</v>
      </c>
      <c r="H128" s="194">
        <v>0</v>
      </c>
      <c r="I128" s="218">
        <v>0</v>
      </c>
      <c r="J128" s="73"/>
      <c r="K128" s="73"/>
    </row>
    <row r="129" spans="1:11" s="82" customFormat="1" ht="112.5">
      <c r="A129" s="125" t="s">
        <v>844</v>
      </c>
      <c r="B129" s="122" t="s">
        <v>1</v>
      </c>
      <c r="C129" s="122" t="s">
        <v>273</v>
      </c>
      <c r="D129" s="122" t="s">
        <v>401</v>
      </c>
      <c r="E129" s="122" t="s">
        <v>843</v>
      </c>
      <c r="F129" s="122"/>
      <c r="G129" s="194">
        <f>G130</f>
        <v>139330</v>
      </c>
      <c r="H129" s="194">
        <f>H130</f>
        <v>0</v>
      </c>
      <c r="I129" s="194">
        <f>I130</f>
        <v>0</v>
      </c>
      <c r="J129" s="73"/>
      <c r="K129" s="73"/>
    </row>
    <row r="130" spans="1:11" s="82" customFormat="1" ht="37.5">
      <c r="A130" s="125" t="s">
        <v>427</v>
      </c>
      <c r="B130" s="122" t="s">
        <v>1</v>
      </c>
      <c r="C130" s="122" t="s">
        <v>273</v>
      </c>
      <c r="D130" s="122" t="s">
        <v>401</v>
      </c>
      <c r="E130" s="122" t="s">
        <v>843</v>
      </c>
      <c r="F130" s="122" t="s">
        <v>428</v>
      </c>
      <c r="G130" s="194">
        <v>139330</v>
      </c>
      <c r="H130" s="194">
        <v>0</v>
      </c>
      <c r="I130" s="218">
        <v>0</v>
      </c>
      <c r="J130" s="73"/>
      <c r="K130" s="73"/>
    </row>
    <row r="131" spans="1:11" s="82" customFormat="1" ht="37.5">
      <c r="A131" s="125" t="s">
        <v>433</v>
      </c>
      <c r="B131" s="122" t="s">
        <v>1</v>
      </c>
      <c r="C131" s="122" t="s">
        <v>273</v>
      </c>
      <c r="D131" s="122" t="s">
        <v>401</v>
      </c>
      <c r="E131" s="122" t="s">
        <v>434</v>
      </c>
      <c r="F131" s="122"/>
      <c r="G131" s="194">
        <f>G132+G134+G136</f>
        <v>15699862.029999999</v>
      </c>
      <c r="H131" s="194">
        <f>H132+H134+H136</f>
        <v>30000000</v>
      </c>
      <c r="I131" s="218">
        <f>I132+I134+I136</f>
        <v>30000000</v>
      </c>
      <c r="J131" s="73"/>
      <c r="K131" s="73"/>
    </row>
    <row r="132" spans="1:11" s="82" customFormat="1">
      <c r="A132" s="125" t="s">
        <v>425</v>
      </c>
      <c r="B132" s="122" t="s">
        <v>1</v>
      </c>
      <c r="C132" s="122" t="s">
        <v>273</v>
      </c>
      <c r="D132" s="122" t="s">
        <v>401</v>
      </c>
      <c r="E132" s="122" t="s">
        <v>435</v>
      </c>
      <c r="F132" s="122"/>
      <c r="G132" s="194">
        <f>G133</f>
        <v>6140871</v>
      </c>
      <c r="H132" s="194">
        <f>H133</f>
        <v>0</v>
      </c>
      <c r="I132" s="218">
        <f>I133</f>
        <v>0</v>
      </c>
      <c r="J132" s="73"/>
      <c r="K132" s="73"/>
    </row>
    <row r="133" spans="1:11" s="82" customFormat="1" ht="37.5">
      <c r="A133" s="125" t="s">
        <v>284</v>
      </c>
      <c r="B133" s="122" t="s">
        <v>1</v>
      </c>
      <c r="C133" s="122" t="s">
        <v>273</v>
      </c>
      <c r="D133" s="122" t="s">
        <v>401</v>
      </c>
      <c r="E133" s="122" t="s">
        <v>435</v>
      </c>
      <c r="F133" s="122" t="s">
        <v>315</v>
      </c>
      <c r="G133" s="194">
        <v>6140871</v>
      </c>
      <c r="H133" s="194">
        <v>0</v>
      </c>
      <c r="I133" s="218">
        <v>0</v>
      </c>
      <c r="J133" s="73"/>
      <c r="K133" s="73"/>
    </row>
    <row r="134" spans="1:11" s="82" customFormat="1" ht="42" customHeight="1">
      <c r="A134" s="125" t="s">
        <v>436</v>
      </c>
      <c r="B134" s="122" t="s">
        <v>1</v>
      </c>
      <c r="C134" s="122" t="s">
        <v>273</v>
      </c>
      <c r="D134" s="122" t="s">
        <v>401</v>
      </c>
      <c r="E134" s="122" t="s">
        <v>437</v>
      </c>
      <c r="F134" s="122"/>
      <c r="G134" s="194">
        <f>G135</f>
        <v>3469190.03</v>
      </c>
      <c r="H134" s="194">
        <f>H135</f>
        <v>30000000</v>
      </c>
      <c r="I134" s="218">
        <f>I135</f>
        <v>30000000</v>
      </c>
      <c r="J134" s="73"/>
      <c r="K134" s="73"/>
    </row>
    <row r="135" spans="1:11" s="82" customFormat="1" ht="37.5">
      <c r="A135" s="125" t="s">
        <v>284</v>
      </c>
      <c r="B135" s="122" t="s">
        <v>1</v>
      </c>
      <c r="C135" s="122" t="s">
        <v>273</v>
      </c>
      <c r="D135" s="122" t="s">
        <v>401</v>
      </c>
      <c r="E135" s="122" t="s">
        <v>437</v>
      </c>
      <c r="F135" s="122" t="s">
        <v>315</v>
      </c>
      <c r="G135" s="194">
        <v>3469190.03</v>
      </c>
      <c r="H135" s="194">
        <v>30000000</v>
      </c>
      <c r="I135" s="218">
        <v>30000000</v>
      </c>
      <c r="J135" s="73"/>
      <c r="K135" s="73"/>
    </row>
    <row r="136" spans="1:11" s="82" customFormat="1" ht="37.5">
      <c r="A136" s="125" t="s">
        <v>431</v>
      </c>
      <c r="B136" s="122" t="s">
        <v>1</v>
      </c>
      <c r="C136" s="122" t="s">
        <v>273</v>
      </c>
      <c r="D136" s="122" t="s">
        <v>401</v>
      </c>
      <c r="E136" s="122" t="s">
        <v>438</v>
      </c>
      <c r="F136" s="122"/>
      <c r="G136" s="194">
        <f>G137</f>
        <v>6089801</v>
      </c>
      <c r="H136" s="194">
        <f>H137</f>
        <v>0</v>
      </c>
      <c r="I136" s="218">
        <f>I137</f>
        <v>0</v>
      </c>
      <c r="J136" s="73"/>
      <c r="K136" s="73"/>
    </row>
    <row r="137" spans="1:11" s="82" customFormat="1" ht="47.25" customHeight="1">
      <c r="A137" s="125" t="s">
        <v>284</v>
      </c>
      <c r="B137" s="122" t="s">
        <v>1</v>
      </c>
      <c r="C137" s="122" t="s">
        <v>273</v>
      </c>
      <c r="D137" s="122" t="s">
        <v>401</v>
      </c>
      <c r="E137" s="122" t="s">
        <v>438</v>
      </c>
      <c r="F137" s="122" t="s">
        <v>315</v>
      </c>
      <c r="G137" s="194">
        <v>6089801</v>
      </c>
      <c r="H137" s="194">
        <v>0</v>
      </c>
      <c r="I137" s="218">
        <v>0</v>
      </c>
      <c r="J137" s="73"/>
      <c r="K137" s="73"/>
    </row>
    <row r="138" spans="1:11" s="82" customFormat="1" ht="25.5" customHeight="1">
      <c r="A138" s="125" t="s">
        <v>439</v>
      </c>
      <c r="B138" s="122" t="s">
        <v>1</v>
      </c>
      <c r="C138" s="122" t="s">
        <v>273</v>
      </c>
      <c r="D138" s="122" t="s">
        <v>401</v>
      </c>
      <c r="E138" s="122" t="s">
        <v>440</v>
      </c>
      <c r="F138" s="122"/>
      <c r="G138" s="194">
        <f t="shared" ref="G138:I139" si="14">G139</f>
        <v>27707395.969999999</v>
      </c>
      <c r="H138" s="194">
        <f t="shared" si="14"/>
        <v>0</v>
      </c>
      <c r="I138" s="218">
        <f t="shared" si="14"/>
        <v>0</v>
      </c>
      <c r="J138" s="73"/>
      <c r="K138" s="73"/>
    </row>
    <row r="139" spans="1:11" s="82" customFormat="1" ht="63.75" customHeight="1">
      <c r="A139" s="125" t="s">
        <v>441</v>
      </c>
      <c r="B139" s="122" t="s">
        <v>1</v>
      </c>
      <c r="C139" s="122" t="s">
        <v>273</v>
      </c>
      <c r="D139" s="122" t="s">
        <v>401</v>
      </c>
      <c r="E139" s="122" t="s">
        <v>442</v>
      </c>
      <c r="F139" s="122"/>
      <c r="G139" s="194">
        <f t="shared" si="14"/>
        <v>27707395.969999999</v>
      </c>
      <c r="H139" s="194">
        <f t="shared" si="14"/>
        <v>0</v>
      </c>
      <c r="I139" s="218">
        <f t="shared" si="14"/>
        <v>0</v>
      </c>
      <c r="J139" s="73"/>
      <c r="K139" s="73"/>
    </row>
    <row r="140" spans="1:11" s="82" customFormat="1" ht="47.25" customHeight="1">
      <c r="A140" s="125" t="s">
        <v>284</v>
      </c>
      <c r="B140" s="122" t="s">
        <v>1</v>
      </c>
      <c r="C140" s="122" t="s">
        <v>273</v>
      </c>
      <c r="D140" s="122" t="s">
        <v>401</v>
      </c>
      <c r="E140" s="122" t="s">
        <v>442</v>
      </c>
      <c r="F140" s="122" t="s">
        <v>315</v>
      </c>
      <c r="G140" s="194">
        <v>27707395.969999999</v>
      </c>
      <c r="H140" s="194">
        <v>0</v>
      </c>
      <c r="I140" s="218">
        <v>0</v>
      </c>
      <c r="J140" s="73"/>
      <c r="K140" s="73"/>
    </row>
    <row r="141" spans="1:11" s="82" customFormat="1" ht="47.25" customHeight="1">
      <c r="A141" s="125" t="s">
        <v>488</v>
      </c>
      <c r="B141" s="122" t="s">
        <v>1</v>
      </c>
      <c r="C141" s="122" t="s">
        <v>273</v>
      </c>
      <c r="D141" s="122" t="s">
        <v>401</v>
      </c>
      <c r="E141" s="122" t="s">
        <v>489</v>
      </c>
      <c r="F141" s="122"/>
      <c r="G141" s="194">
        <f t="shared" ref="G141:I144" si="15">G142</f>
        <v>73491698</v>
      </c>
      <c r="H141" s="194">
        <f t="shared" si="15"/>
        <v>0</v>
      </c>
      <c r="I141" s="194">
        <f t="shared" si="15"/>
        <v>0</v>
      </c>
      <c r="J141" s="73"/>
      <c r="K141" s="73"/>
    </row>
    <row r="142" spans="1:11" s="82" customFormat="1" ht="47.25" customHeight="1">
      <c r="A142" s="125" t="s">
        <v>490</v>
      </c>
      <c r="B142" s="122" t="s">
        <v>1</v>
      </c>
      <c r="C142" s="122" t="s">
        <v>273</v>
      </c>
      <c r="D142" s="122" t="s">
        <v>401</v>
      </c>
      <c r="E142" s="122" t="s">
        <v>491</v>
      </c>
      <c r="F142" s="122"/>
      <c r="G142" s="194">
        <f t="shared" si="15"/>
        <v>73491698</v>
      </c>
      <c r="H142" s="194">
        <f t="shared" si="15"/>
        <v>0</v>
      </c>
      <c r="I142" s="194">
        <f t="shared" si="15"/>
        <v>0</v>
      </c>
      <c r="J142" s="73"/>
      <c r="K142" s="73"/>
    </row>
    <row r="143" spans="1:11" s="82" customFormat="1" ht="47.25" customHeight="1">
      <c r="A143" s="125" t="s">
        <v>814</v>
      </c>
      <c r="B143" s="122" t="s">
        <v>1</v>
      </c>
      <c r="C143" s="122" t="s">
        <v>273</v>
      </c>
      <c r="D143" s="122" t="s">
        <v>401</v>
      </c>
      <c r="E143" s="122" t="s">
        <v>815</v>
      </c>
      <c r="F143" s="122"/>
      <c r="G143" s="194">
        <f t="shared" si="15"/>
        <v>73491698</v>
      </c>
      <c r="H143" s="194">
        <f t="shared" si="15"/>
        <v>0</v>
      </c>
      <c r="I143" s="194">
        <f t="shared" si="15"/>
        <v>0</v>
      </c>
      <c r="J143" s="73"/>
      <c r="K143" s="73"/>
    </row>
    <row r="144" spans="1:11" s="82" customFormat="1" ht="47.25" customHeight="1">
      <c r="A144" s="125" t="s">
        <v>816</v>
      </c>
      <c r="B144" s="122" t="s">
        <v>1</v>
      </c>
      <c r="C144" s="122" t="s">
        <v>273</v>
      </c>
      <c r="D144" s="122" t="s">
        <v>401</v>
      </c>
      <c r="E144" s="122" t="s">
        <v>817</v>
      </c>
      <c r="F144" s="122"/>
      <c r="G144" s="194">
        <f t="shared" si="15"/>
        <v>73491698</v>
      </c>
      <c r="H144" s="194">
        <f t="shared" si="15"/>
        <v>0</v>
      </c>
      <c r="I144" s="194">
        <f t="shared" si="15"/>
        <v>0</v>
      </c>
      <c r="J144" s="73"/>
      <c r="K144" s="73"/>
    </row>
    <row r="145" spans="1:11" s="82" customFormat="1" ht="47.25" customHeight="1">
      <c r="A145" s="125" t="s">
        <v>427</v>
      </c>
      <c r="B145" s="122" t="s">
        <v>1</v>
      </c>
      <c r="C145" s="122" t="s">
        <v>273</v>
      </c>
      <c r="D145" s="122" t="s">
        <v>401</v>
      </c>
      <c r="E145" s="122" t="s">
        <v>817</v>
      </c>
      <c r="F145" s="122" t="s">
        <v>428</v>
      </c>
      <c r="G145" s="194">
        <v>73491698</v>
      </c>
      <c r="H145" s="194">
        <v>0</v>
      </c>
      <c r="I145" s="218">
        <v>0</v>
      </c>
      <c r="J145" s="73"/>
      <c r="K145" s="73"/>
    </row>
    <row r="146" spans="1:11" s="79" customFormat="1" ht="26.25" customHeight="1">
      <c r="A146" s="205" t="s">
        <v>443</v>
      </c>
      <c r="B146" s="124" t="s">
        <v>1</v>
      </c>
      <c r="C146" s="124" t="s">
        <v>273</v>
      </c>
      <c r="D146" s="124">
        <v>12</v>
      </c>
      <c r="E146" s="124"/>
      <c r="F146" s="124"/>
      <c r="G146" s="225">
        <f>G147+G157</f>
        <v>2213596</v>
      </c>
      <c r="H146" s="225">
        <f>H147+H157</f>
        <v>127446</v>
      </c>
      <c r="I146" s="230">
        <f>I147+I157</f>
        <v>204826</v>
      </c>
      <c r="J146" s="73"/>
      <c r="K146" s="73"/>
    </row>
    <row r="147" spans="1:11" s="79" customFormat="1" ht="59.25" customHeight="1">
      <c r="A147" s="125" t="s">
        <v>444</v>
      </c>
      <c r="B147" s="122" t="s">
        <v>1</v>
      </c>
      <c r="C147" s="122" t="s">
        <v>273</v>
      </c>
      <c r="D147" s="122" t="s">
        <v>445</v>
      </c>
      <c r="E147" s="122" t="s">
        <v>446</v>
      </c>
      <c r="F147" s="124"/>
      <c r="G147" s="194">
        <f>G148</f>
        <v>2123596</v>
      </c>
      <c r="H147" s="194">
        <f>H148</f>
        <v>127446</v>
      </c>
      <c r="I147" s="218">
        <f>I148</f>
        <v>204826</v>
      </c>
      <c r="J147" s="73"/>
      <c r="K147" s="73"/>
    </row>
    <row r="148" spans="1:11" s="79" customFormat="1" ht="40.5" customHeight="1">
      <c r="A148" s="209" t="s">
        <v>447</v>
      </c>
      <c r="B148" s="122" t="s">
        <v>1</v>
      </c>
      <c r="C148" s="122" t="s">
        <v>273</v>
      </c>
      <c r="D148" s="122" t="s">
        <v>445</v>
      </c>
      <c r="E148" s="122" t="s">
        <v>448</v>
      </c>
      <c r="F148" s="124"/>
      <c r="G148" s="194">
        <f>G149+G154</f>
        <v>2123596</v>
      </c>
      <c r="H148" s="194">
        <f>H149+H154</f>
        <v>127446</v>
      </c>
      <c r="I148" s="218">
        <f>I149+I154</f>
        <v>204826</v>
      </c>
      <c r="J148" s="73"/>
      <c r="K148" s="73"/>
    </row>
    <row r="149" spans="1:11" s="79" customFormat="1" ht="66.75" customHeight="1">
      <c r="A149" s="125" t="s">
        <v>449</v>
      </c>
      <c r="B149" s="122" t="s">
        <v>1</v>
      </c>
      <c r="C149" s="122" t="s">
        <v>273</v>
      </c>
      <c r="D149" s="122" t="s">
        <v>445</v>
      </c>
      <c r="E149" s="122" t="s">
        <v>450</v>
      </c>
      <c r="F149" s="124"/>
      <c r="G149" s="194">
        <f>G150+G152</f>
        <v>1818596</v>
      </c>
      <c r="H149" s="194">
        <f>H150+H152</f>
        <v>127446</v>
      </c>
      <c r="I149" s="218">
        <f>I150+I152</f>
        <v>204826</v>
      </c>
      <c r="J149" s="73"/>
      <c r="K149" s="73"/>
    </row>
    <row r="150" spans="1:11" s="79" customFormat="1" ht="60.75" customHeight="1">
      <c r="A150" s="125" t="s">
        <v>451</v>
      </c>
      <c r="B150" s="122" t="s">
        <v>1</v>
      </c>
      <c r="C150" s="122" t="s">
        <v>273</v>
      </c>
      <c r="D150" s="122" t="s">
        <v>445</v>
      </c>
      <c r="E150" s="122" t="s">
        <v>452</v>
      </c>
      <c r="F150" s="122"/>
      <c r="G150" s="194">
        <f>G151</f>
        <v>1273016</v>
      </c>
      <c r="H150" s="194">
        <f>H151</f>
        <v>89212</v>
      </c>
      <c r="I150" s="218">
        <f>I151</f>
        <v>143378</v>
      </c>
      <c r="J150" s="73"/>
      <c r="K150" s="73"/>
    </row>
    <row r="151" spans="1:11" s="79" customFormat="1" ht="42" customHeight="1">
      <c r="A151" s="125" t="s">
        <v>284</v>
      </c>
      <c r="B151" s="122" t="s">
        <v>1</v>
      </c>
      <c r="C151" s="122" t="s">
        <v>273</v>
      </c>
      <c r="D151" s="122" t="s">
        <v>445</v>
      </c>
      <c r="E151" s="122" t="s">
        <v>452</v>
      </c>
      <c r="F151" s="122" t="s">
        <v>315</v>
      </c>
      <c r="G151" s="194">
        <v>1273016</v>
      </c>
      <c r="H151" s="194">
        <v>89212</v>
      </c>
      <c r="I151" s="218">
        <v>143378</v>
      </c>
      <c r="J151" s="73"/>
      <c r="K151" s="73"/>
    </row>
    <row r="152" spans="1:11" s="79" customFormat="1" ht="60.75" customHeight="1">
      <c r="A152" s="125" t="s">
        <v>453</v>
      </c>
      <c r="B152" s="122" t="s">
        <v>1</v>
      </c>
      <c r="C152" s="122" t="s">
        <v>273</v>
      </c>
      <c r="D152" s="122" t="s">
        <v>445</v>
      </c>
      <c r="E152" s="122" t="s">
        <v>454</v>
      </c>
      <c r="F152" s="122"/>
      <c r="G152" s="194">
        <f>G153</f>
        <v>545580</v>
      </c>
      <c r="H152" s="194">
        <f>H153</f>
        <v>38234</v>
      </c>
      <c r="I152" s="218">
        <f>I153</f>
        <v>61448</v>
      </c>
      <c r="J152" s="73"/>
      <c r="K152" s="73"/>
    </row>
    <row r="153" spans="1:11" s="79" customFormat="1" ht="40.5" customHeight="1">
      <c r="A153" s="125" t="s">
        <v>284</v>
      </c>
      <c r="B153" s="122" t="s">
        <v>1</v>
      </c>
      <c r="C153" s="122" t="s">
        <v>273</v>
      </c>
      <c r="D153" s="122" t="s">
        <v>445</v>
      </c>
      <c r="E153" s="122" t="s">
        <v>454</v>
      </c>
      <c r="F153" s="122" t="s">
        <v>315</v>
      </c>
      <c r="G153" s="194">
        <v>545580</v>
      </c>
      <c r="H153" s="194">
        <v>38234</v>
      </c>
      <c r="I153" s="218">
        <v>61448</v>
      </c>
      <c r="J153" s="73"/>
      <c r="K153" s="73"/>
    </row>
    <row r="154" spans="1:11" s="79" customFormat="1" ht="38.25" customHeight="1">
      <c r="A154" s="206" t="s">
        <v>455</v>
      </c>
      <c r="B154" s="122" t="s">
        <v>1</v>
      </c>
      <c r="C154" s="122" t="s">
        <v>273</v>
      </c>
      <c r="D154" s="122" t="s">
        <v>445</v>
      </c>
      <c r="E154" s="122" t="s">
        <v>456</v>
      </c>
      <c r="F154" s="122"/>
      <c r="G154" s="194">
        <f t="shared" ref="G154:I155" si="16">G155</f>
        <v>305000</v>
      </c>
      <c r="H154" s="194">
        <f t="shared" si="16"/>
        <v>0</v>
      </c>
      <c r="I154" s="218">
        <f t="shared" si="16"/>
        <v>0</v>
      </c>
      <c r="J154" s="73"/>
      <c r="K154" s="73"/>
    </row>
    <row r="155" spans="1:11" s="79" customFormat="1" ht="35.25" customHeight="1">
      <c r="A155" s="206" t="s">
        <v>457</v>
      </c>
      <c r="B155" s="122" t="s">
        <v>1</v>
      </c>
      <c r="C155" s="122" t="s">
        <v>273</v>
      </c>
      <c r="D155" s="122" t="s">
        <v>445</v>
      </c>
      <c r="E155" s="122" t="s">
        <v>458</v>
      </c>
      <c r="F155" s="122"/>
      <c r="G155" s="194">
        <f t="shared" si="16"/>
        <v>305000</v>
      </c>
      <c r="H155" s="194">
        <f t="shared" si="16"/>
        <v>0</v>
      </c>
      <c r="I155" s="218">
        <f t="shared" si="16"/>
        <v>0</v>
      </c>
      <c r="J155" s="73"/>
      <c r="K155" s="73"/>
    </row>
    <row r="156" spans="1:11" s="79" customFormat="1" ht="35.25" customHeight="1">
      <c r="A156" s="206" t="s">
        <v>427</v>
      </c>
      <c r="B156" s="122" t="s">
        <v>1</v>
      </c>
      <c r="C156" s="122" t="s">
        <v>273</v>
      </c>
      <c r="D156" s="122" t="s">
        <v>445</v>
      </c>
      <c r="E156" s="122" t="s">
        <v>458</v>
      </c>
      <c r="F156" s="122" t="s">
        <v>428</v>
      </c>
      <c r="G156" s="194">
        <v>305000</v>
      </c>
      <c r="H156" s="194">
        <v>0</v>
      </c>
      <c r="I156" s="218">
        <v>0</v>
      </c>
      <c r="J156" s="73"/>
      <c r="K156" s="73"/>
    </row>
    <row r="157" spans="1:11" s="79" customFormat="1" ht="45.75" customHeight="1">
      <c r="A157" s="125" t="s">
        <v>459</v>
      </c>
      <c r="B157" s="122" t="s">
        <v>1</v>
      </c>
      <c r="C157" s="122" t="s">
        <v>273</v>
      </c>
      <c r="D157" s="122">
        <v>12</v>
      </c>
      <c r="E157" s="122" t="s">
        <v>460</v>
      </c>
      <c r="F157" s="122"/>
      <c r="G157" s="194">
        <f t="shared" ref="G157:I160" si="17">G158</f>
        <v>90000</v>
      </c>
      <c r="H157" s="194">
        <f t="shared" si="17"/>
        <v>0</v>
      </c>
      <c r="I157" s="218">
        <f t="shared" si="17"/>
        <v>0</v>
      </c>
      <c r="J157" s="73"/>
      <c r="K157" s="73"/>
    </row>
    <row r="158" spans="1:11" s="79" customFormat="1" ht="40.5" customHeight="1">
      <c r="A158" s="125" t="s">
        <v>461</v>
      </c>
      <c r="B158" s="122" t="s">
        <v>1</v>
      </c>
      <c r="C158" s="122" t="s">
        <v>273</v>
      </c>
      <c r="D158" s="122">
        <v>12</v>
      </c>
      <c r="E158" s="122" t="s">
        <v>462</v>
      </c>
      <c r="F158" s="122"/>
      <c r="G158" s="194">
        <f t="shared" si="17"/>
        <v>90000</v>
      </c>
      <c r="H158" s="194">
        <f t="shared" si="17"/>
        <v>0</v>
      </c>
      <c r="I158" s="218">
        <f t="shared" si="17"/>
        <v>0</v>
      </c>
      <c r="J158" s="73"/>
      <c r="K158" s="73"/>
    </row>
    <row r="159" spans="1:11" s="79" customFormat="1" ht="45.75" customHeight="1">
      <c r="A159" s="125" t="s">
        <v>463</v>
      </c>
      <c r="B159" s="122" t="s">
        <v>1</v>
      </c>
      <c r="C159" s="122" t="s">
        <v>273</v>
      </c>
      <c r="D159" s="122">
        <v>12</v>
      </c>
      <c r="E159" s="122" t="s">
        <v>464</v>
      </c>
      <c r="F159" s="122"/>
      <c r="G159" s="194">
        <f t="shared" si="17"/>
        <v>90000</v>
      </c>
      <c r="H159" s="194">
        <f t="shared" si="17"/>
        <v>0</v>
      </c>
      <c r="I159" s="218">
        <f t="shared" si="17"/>
        <v>0</v>
      </c>
      <c r="J159" s="73"/>
      <c r="K159" s="73"/>
    </row>
    <row r="160" spans="1:11" s="79" customFormat="1" ht="49.5" customHeight="1">
      <c r="A160" s="125" t="s">
        <v>465</v>
      </c>
      <c r="B160" s="122" t="s">
        <v>1</v>
      </c>
      <c r="C160" s="122" t="s">
        <v>273</v>
      </c>
      <c r="D160" s="122">
        <v>12</v>
      </c>
      <c r="E160" s="122" t="s">
        <v>466</v>
      </c>
      <c r="F160" s="122"/>
      <c r="G160" s="194">
        <f t="shared" si="17"/>
        <v>90000</v>
      </c>
      <c r="H160" s="194">
        <f t="shared" si="17"/>
        <v>0</v>
      </c>
      <c r="I160" s="218">
        <f t="shared" si="17"/>
        <v>0</v>
      </c>
      <c r="J160" s="73"/>
      <c r="K160" s="73"/>
    </row>
    <row r="161" spans="1:11" s="79" customFormat="1">
      <c r="A161" s="125" t="s">
        <v>381</v>
      </c>
      <c r="B161" s="122" t="s">
        <v>1</v>
      </c>
      <c r="C161" s="122" t="s">
        <v>273</v>
      </c>
      <c r="D161" s="122">
        <v>12</v>
      </c>
      <c r="E161" s="122" t="s">
        <v>466</v>
      </c>
      <c r="F161" s="122" t="s">
        <v>382</v>
      </c>
      <c r="G161" s="194">
        <v>90000</v>
      </c>
      <c r="H161" s="194">
        <v>0</v>
      </c>
      <c r="I161" s="218">
        <v>0</v>
      </c>
      <c r="J161" s="73"/>
      <c r="K161" s="73"/>
    </row>
    <row r="162" spans="1:11" s="76" customFormat="1" ht="24.75" customHeight="1">
      <c r="A162" s="205" t="s">
        <v>467</v>
      </c>
      <c r="B162" s="124" t="s">
        <v>1</v>
      </c>
      <c r="C162" s="124" t="s">
        <v>468</v>
      </c>
      <c r="D162" s="124"/>
      <c r="E162" s="124"/>
      <c r="F162" s="124"/>
      <c r="G162" s="225">
        <f>G163+G169</f>
        <v>15652469.140000001</v>
      </c>
      <c r="H162" s="225">
        <f>H163+H169</f>
        <v>45672076</v>
      </c>
      <c r="I162" s="230">
        <f>I163+I169</f>
        <v>4514306</v>
      </c>
      <c r="J162" s="73"/>
      <c r="K162" s="73"/>
    </row>
    <row r="163" spans="1:11" s="76" customFormat="1" ht="24.75" customHeight="1">
      <c r="A163" s="205" t="s">
        <v>469</v>
      </c>
      <c r="B163" s="124" t="s">
        <v>1</v>
      </c>
      <c r="C163" s="124" t="s">
        <v>468</v>
      </c>
      <c r="D163" s="124" t="s">
        <v>238</v>
      </c>
      <c r="E163" s="124"/>
      <c r="F163" s="124"/>
      <c r="G163" s="225">
        <f t="shared" ref="G163:I167" si="18">G164</f>
        <v>1247237.6399999999</v>
      </c>
      <c r="H163" s="225">
        <f t="shared" si="18"/>
        <v>614556</v>
      </c>
      <c r="I163" s="230">
        <f t="shared" si="18"/>
        <v>614556</v>
      </c>
      <c r="J163" s="73"/>
      <c r="K163" s="73"/>
    </row>
    <row r="164" spans="1:11" s="76" customFormat="1" ht="56.25">
      <c r="A164" s="125" t="s">
        <v>470</v>
      </c>
      <c r="B164" s="122" t="s">
        <v>1</v>
      </c>
      <c r="C164" s="122" t="s">
        <v>468</v>
      </c>
      <c r="D164" s="122" t="s">
        <v>238</v>
      </c>
      <c r="E164" s="122" t="s">
        <v>446</v>
      </c>
      <c r="F164" s="124"/>
      <c r="G164" s="194">
        <f t="shared" si="18"/>
        <v>1247237.6399999999</v>
      </c>
      <c r="H164" s="194">
        <f t="shared" si="18"/>
        <v>614556</v>
      </c>
      <c r="I164" s="218">
        <f t="shared" si="18"/>
        <v>614556</v>
      </c>
      <c r="J164" s="73"/>
      <c r="K164" s="73"/>
    </row>
    <row r="165" spans="1:11" s="76" customFormat="1" ht="37.5">
      <c r="A165" s="209" t="s">
        <v>471</v>
      </c>
      <c r="B165" s="122" t="s">
        <v>1</v>
      </c>
      <c r="C165" s="122" t="s">
        <v>468</v>
      </c>
      <c r="D165" s="122" t="s">
        <v>238</v>
      </c>
      <c r="E165" s="122" t="s">
        <v>472</v>
      </c>
      <c r="F165" s="122"/>
      <c r="G165" s="194">
        <f t="shared" si="18"/>
        <v>1247237.6399999999</v>
      </c>
      <c r="H165" s="194">
        <f t="shared" si="18"/>
        <v>614556</v>
      </c>
      <c r="I165" s="218">
        <f t="shared" si="18"/>
        <v>614556</v>
      </c>
      <c r="J165" s="73"/>
      <c r="K165" s="73"/>
    </row>
    <row r="166" spans="1:11" s="76" customFormat="1" ht="40.5" customHeight="1">
      <c r="A166" s="125" t="s">
        <v>473</v>
      </c>
      <c r="B166" s="122" t="s">
        <v>1</v>
      </c>
      <c r="C166" s="122" t="s">
        <v>468</v>
      </c>
      <c r="D166" s="122" t="s">
        <v>238</v>
      </c>
      <c r="E166" s="122" t="s">
        <v>474</v>
      </c>
      <c r="F166" s="122"/>
      <c r="G166" s="194">
        <f t="shared" si="18"/>
        <v>1247237.6399999999</v>
      </c>
      <c r="H166" s="194">
        <f t="shared" si="18"/>
        <v>614556</v>
      </c>
      <c r="I166" s="218">
        <f t="shared" si="18"/>
        <v>614556</v>
      </c>
      <c r="J166" s="73"/>
      <c r="K166" s="73"/>
    </row>
    <row r="167" spans="1:11" s="76" customFormat="1" ht="39" customHeight="1">
      <c r="A167" s="125" t="s">
        <v>475</v>
      </c>
      <c r="B167" s="122" t="s">
        <v>1</v>
      </c>
      <c r="C167" s="122" t="s">
        <v>468</v>
      </c>
      <c r="D167" s="122" t="s">
        <v>238</v>
      </c>
      <c r="E167" s="122" t="s">
        <v>476</v>
      </c>
      <c r="F167" s="122"/>
      <c r="G167" s="194">
        <f t="shared" si="18"/>
        <v>1247237.6399999999</v>
      </c>
      <c r="H167" s="194">
        <f t="shared" si="18"/>
        <v>614556</v>
      </c>
      <c r="I167" s="218">
        <f t="shared" si="18"/>
        <v>614556</v>
      </c>
      <c r="J167" s="73"/>
      <c r="K167" s="73"/>
    </row>
    <row r="168" spans="1:11" s="76" customFormat="1" ht="39" customHeight="1">
      <c r="A168" s="125" t="s">
        <v>284</v>
      </c>
      <c r="B168" s="122" t="s">
        <v>1</v>
      </c>
      <c r="C168" s="122" t="s">
        <v>468</v>
      </c>
      <c r="D168" s="122" t="s">
        <v>238</v>
      </c>
      <c r="E168" s="122" t="s">
        <v>476</v>
      </c>
      <c r="F168" s="122" t="s">
        <v>315</v>
      </c>
      <c r="G168" s="194">
        <v>1247237.6399999999</v>
      </c>
      <c r="H168" s="194">
        <v>614556</v>
      </c>
      <c r="I168" s="218">
        <v>614556</v>
      </c>
      <c r="J168" s="73"/>
      <c r="K168" s="73"/>
    </row>
    <row r="169" spans="1:11" s="76" customFormat="1" ht="25.5" customHeight="1">
      <c r="A169" s="205" t="s">
        <v>477</v>
      </c>
      <c r="B169" s="124" t="s">
        <v>1</v>
      </c>
      <c r="C169" s="124" t="s">
        <v>468</v>
      </c>
      <c r="D169" s="124" t="s">
        <v>241</v>
      </c>
      <c r="E169" s="124"/>
      <c r="F169" s="124"/>
      <c r="G169" s="225">
        <f>G170+G176+G189</f>
        <v>14405231.5</v>
      </c>
      <c r="H169" s="225">
        <f>H170+H176+H189</f>
        <v>45057520</v>
      </c>
      <c r="I169" s="230">
        <f>I170+I176+I189</f>
        <v>3899750</v>
      </c>
      <c r="J169" s="73"/>
      <c r="K169" s="73"/>
    </row>
    <row r="170" spans="1:11" s="76" customFormat="1" ht="43.5" customHeight="1">
      <c r="A170" s="125" t="s">
        <v>478</v>
      </c>
      <c r="B170" s="122" t="s">
        <v>1</v>
      </c>
      <c r="C170" s="122" t="s">
        <v>468</v>
      </c>
      <c r="D170" s="122" t="s">
        <v>241</v>
      </c>
      <c r="E170" s="122" t="s">
        <v>479</v>
      </c>
      <c r="F170" s="122"/>
      <c r="G170" s="194">
        <f t="shared" ref="G170:I172" si="19">G171</f>
        <v>2304516</v>
      </c>
      <c r="H170" s="194">
        <f t="shared" si="19"/>
        <v>8972500</v>
      </c>
      <c r="I170" s="218">
        <f t="shared" si="19"/>
        <v>3899750</v>
      </c>
      <c r="J170" s="73"/>
      <c r="K170" s="73"/>
    </row>
    <row r="171" spans="1:11" s="76" customFormat="1" ht="42.75" customHeight="1">
      <c r="A171" s="125" t="s">
        <v>480</v>
      </c>
      <c r="B171" s="122" t="s">
        <v>1</v>
      </c>
      <c r="C171" s="122" t="s">
        <v>468</v>
      </c>
      <c r="D171" s="122" t="s">
        <v>241</v>
      </c>
      <c r="E171" s="122" t="s">
        <v>481</v>
      </c>
      <c r="F171" s="122"/>
      <c r="G171" s="194">
        <f t="shared" si="19"/>
        <v>2304516</v>
      </c>
      <c r="H171" s="194">
        <f t="shared" si="19"/>
        <v>8972500</v>
      </c>
      <c r="I171" s="218">
        <f t="shared" si="19"/>
        <v>3899750</v>
      </c>
      <c r="J171" s="73"/>
      <c r="K171" s="73"/>
    </row>
    <row r="172" spans="1:11" s="76" customFormat="1" ht="42" customHeight="1">
      <c r="A172" s="125" t="s">
        <v>482</v>
      </c>
      <c r="B172" s="122" t="s">
        <v>1</v>
      </c>
      <c r="C172" s="122" t="s">
        <v>468</v>
      </c>
      <c r="D172" s="122" t="s">
        <v>241</v>
      </c>
      <c r="E172" s="122" t="s">
        <v>483</v>
      </c>
      <c r="F172" s="122"/>
      <c r="G172" s="194">
        <f>G173</f>
        <v>2304516</v>
      </c>
      <c r="H172" s="194">
        <f t="shared" si="19"/>
        <v>8972500</v>
      </c>
      <c r="I172" s="194">
        <f t="shared" si="19"/>
        <v>3899750</v>
      </c>
      <c r="J172" s="73"/>
      <c r="K172" s="73"/>
    </row>
    <row r="173" spans="1:11" s="76" customFormat="1" ht="41.25" customHeight="1">
      <c r="A173" s="125" t="s">
        <v>484</v>
      </c>
      <c r="B173" s="122" t="s">
        <v>1</v>
      </c>
      <c r="C173" s="122" t="s">
        <v>468</v>
      </c>
      <c r="D173" s="122" t="s">
        <v>241</v>
      </c>
      <c r="E173" s="122" t="s">
        <v>485</v>
      </c>
      <c r="F173" s="122"/>
      <c r="G173" s="194">
        <f>G175+G174</f>
        <v>2304516</v>
      </c>
      <c r="H173" s="194">
        <f>H175+H174</f>
        <v>8972500</v>
      </c>
      <c r="I173" s="218">
        <f>I175+I174</f>
        <v>3899750</v>
      </c>
      <c r="J173" s="73"/>
      <c r="K173" s="73"/>
    </row>
    <row r="174" spans="1:11" s="76" customFormat="1" ht="41.25" customHeight="1">
      <c r="A174" s="125" t="s">
        <v>284</v>
      </c>
      <c r="B174" s="122" t="s">
        <v>1</v>
      </c>
      <c r="C174" s="122" t="s">
        <v>468</v>
      </c>
      <c r="D174" s="122" t="s">
        <v>241</v>
      </c>
      <c r="E174" s="122" t="s">
        <v>485</v>
      </c>
      <c r="F174" s="122" t="s">
        <v>315</v>
      </c>
      <c r="G174" s="194">
        <v>0</v>
      </c>
      <c r="H174" s="194">
        <v>1500000</v>
      </c>
      <c r="I174" s="218">
        <v>1500000</v>
      </c>
      <c r="J174" s="73"/>
      <c r="K174" s="73"/>
    </row>
    <row r="175" spans="1:11" s="76" customFormat="1" ht="37.5">
      <c r="A175" s="125" t="s">
        <v>427</v>
      </c>
      <c r="B175" s="122" t="s">
        <v>1</v>
      </c>
      <c r="C175" s="122" t="s">
        <v>468</v>
      </c>
      <c r="D175" s="122" t="s">
        <v>241</v>
      </c>
      <c r="E175" s="122" t="s">
        <v>485</v>
      </c>
      <c r="F175" s="122" t="s">
        <v>428</v>
      </c>
      <c r="G175" s="194">
        <v>2304516</v>
      </c>
      <c r="H175" s="194">
        <v>7472500</v>
      </c>
      <c r="I175" s="218">
        <v>2399750</v>
      </c>
      <c r="J175" s="73"/>
      <c r="K175" s="73"/>
    </row>
    <row r="176" spans="1:11" s="76" customFormat="1" ht="56.25">
      <c r="A176" s="125" t="s">
        <v>470</v>
      </c>
      <c r="B176" s="122" t="s">
        <v>1</v>
      </c>
      <c r="C176" s="122" t="s">
        <v>468</v>
      </c>
      <c r="D176" s="122" t="s">
        <v>241</v>
      </c>
      <c r="E176" s="122" t="s">
        <v>446</v>
      </c>
      <c r="F176" s="122"/>
      <c r="G176" s="194">
        <f>G185+G177</f>
        <v>7514820.3799999999</v>
      </c>
      <c r="H176" s="194">
        <f>H185+H177</f>
        <v>22936600</v>
      </c>
      <c r="I176" s="218">
        <f>I185</f>
        <v>0</v>
      </c>
      <c r="J176" s="73"/>
      <c r="K176" s="73"/>
    </row>
    <row r="177" spans="1:11" s="76" customFormat="1" ht="37.5">
      <c r="A177" s="209" t="s">
        <v>754</v>
      </c>
      <c r="B177" s="122" t="s">
        <v>1</v>
      </c>
      <c r="C177" s="122" t="s">
        <v>468</v>
      </c>
      <c r="D177" s="122" t="s">
        <v>241</v>
      </c>
      <c r="E177" s="122" t="s">
        <v>448</v>
      </c>
      <c r="F177" s="122"/>
      <c r="G177" s="194">
        <f>G178</f>
        <v>2514820.38</v>
      </c>
      <c r="H177" s="194">
        <f>H178</f>
        <v>14936600</v>
      </c>
      <c r="I177" s="218">
        <f>I178</f>
        <v>0</v>
      </c>
      <c r="J177" s="73"/>
      <c r="K177" s="73"/>
    </row>
    <row r="178" spans="1:11" s="76" customFormat="1" ht="37.5">
      <c r="A178" s="125" t="s">
        <v>755</v>
      </c>
      <c r="B178" s="122" t="s">
        <v>1</v>
      </c>
      <c r="C178" s="122" t="s">
        <v>468</v>
      </c>
      <c r="D178" s="122" t="s">
        <v>241</v>
      </c>
      <c r="E178" s="122" t="s">
        <v>756</v>
      </c>
      <c r="F178" s="122"/>
      <c r="G178" s="194">
        <f>G179+G181+G183</f>
        <v>2514820.38</v>
      </c>
      <c r="H178" s="194">
        <f>H179+H181+H183</f>
        <v>14936600</v>
      </c>
      <c r="I178" s="218">
        <f>I179+I181</f>
        <v>0</v>
      </c>
      <c r="J178" s="73"/>
      <c r="K178" s="73"/>
    </row>
    <row r="179" spans="1:11" s="76" customFormat="1" ht="37.5">
      <c r="A179" s="125" t="str">
        <f>'[1]Прил 6'!A173</f>
        <v>Выполнение других (прочих) обязательств Курского района Курской области</v>
      </c>
      <c r="B179" s="122" t="str">
        <f>'[1]Прил 6'!B173</f>
        <v>001</v>
      </c>
      <c r="C179" s="122" t="str">
        <f>'[1]Прил 6'!C173</f>
        <v>05</v>
      </c>
      <c r="D179" s="122" t="str">
        <f>'[1]Прил 6'!D173</f>
        <v>02</v>
      </c>
      <c r="E179" s="122" t="str">
        <f>'[1]Прил 6'!E173</f>
        <v>07 2 01 С1404</v>
      </c>
      <c r="F179" s="122"/>
      <c r="G179" s="194">
        <f>G180</f>
        <v>525460.38</v>
      </c>
      <c r="H179" s="194">
        <f>H180</f>
        <v>0</v>
      </c>
      <c r="I179" s="218">
        <f>I180</f>
        <v>0</v>
      </c>
      <c r="J179" s="73"/>
      <c r="K179" s="73"/>
    </row>
    <row r="180" spans="1:11" s="76" customFormat="1" ht="47.25" customHeight="1">
      <c r="A180" s="125" t="str">
        <f>'[1]Прил 6'!A174</f>
        <v>Закупка товаров, работ и услуг для обеспечения государственных (муниципальных) нужд</v>
      </c>
      <c r="B180" s="122" t="str">
        <f>'[1]Прил 6'!B174</f>
        <v>001</v>
      </c>
      <c r="C180" s="122" t="str">
        <f>'[1]Прил 6'!C174</f>
        <v>05</v>
      </c>
      <c r="D180" s="122" t="str">
        <f>'[1]Прил 6'!D174</f>
        <v>02</v>
      </c>
      <c r="E180" s="122" t="str">
        <f>'[1]Прил 6'!E174</f>
        <v>07 2 01 С1404</v>
      </c>
      <c r="F180" s="122" t="str">
        <f>'[1]Прил 6'!F174</f>
        <v>200</v>
      </c>
      <c r="G180" s="194">
        <v>525460.38</v>
      </c>
      <c r="H180" s="194">
        <v>0</v>
      </c>
      <c r="I180" s="218">
        <v>0</v>
      </c>
      <c r="J180" s="73"/>
      <c r="K180" s="73"/>
    </row>
    <row r="181" spans="1:11" s="76" customFormat="1" ht="43.5" customHeight="1">
      <c r="A181" s="125" t="s">
        <v>494</v>
      </c>
      <c r="B181" s="122" t="s">
        <v>1</v>
      </c>
      <c r="C181" s="122" t="s">
        <v>468</v>
      </c>
      <c r="D181" s="122" t="s">
        <v>241</v>
      </c>
      <c r="E181" s="122" t="s">
        <v>757</v>
      </c>
      <c r="F181" s="122"/>
      <c r="G181" s="194">
        <f>G182</f>
        <v>1866700</v>
      </c>
      <c r="H181" s="194">
        <f>H182</f>
        <v>0</v>
      </c>
      <c r="I181" s="218">
        <f>I182</f>
        <v>0</v>
      </c>
      <c r="J181" s="73"/>
      <c r="K181" s="73"/>
    </row>
    <row r="182" spans="1:11" s="76" customFormat="1" ht="39.75" customHeight="1">
      <c r="A182" s="125" t="s">
        <v>427</v>
      </c>
      <c r="B182" s="122" t="s">
        <v>1</v>
      </c>
      <c r="C182" s="122" t="s">
        <v>468</v>
      </c>
      <c r="D182" s="122" t="s">
        <v>241</v>
      </c>
      <c r="E182" s="122" t="s">
        <v>757</v>
      </c>
      <c r="F182" s="122" t="s">
        <v>428</v>
      </c>
      <c r="G182" s="194">
        <v>1866700</v>
      </c>
      <c r="H182" s="194">
        <v>0</v>
      </c>
      <c r="I182" s="218">
        <v>0</v>
      </c>
      <c r="J182" s="73"/>
      <c r="K182" s="73"/>
    </row>
    <row r="183" spans="1:11" s="76" customFormat="1" ht="39.75" customHeight="1">
      <c r="A183" s="125" t="s">
        <v>948</v>
      </c>
      <c r="B183" s="122" t="s">
        <v>1</v>
      </c>
      <c r="C183" s="122" t="s">
        <v>468</v>
      </c>
      <c r="D183" s="122" t="s">
        <v>241</v>
      </c>
      <c r="E183" s="122" t="s">
        <v>949</v>
      </c>
      <c r="F183" s="122"/>
      <c r="G183" s="194">
        <f>G184</f>
        <v>122660</v>
      </c>
      <c r="H183" s="194">
        <f>H184</f>
        <v>14936600</v>
      </c>
      <c r="I183" s="194">
        <f>I184</f>
        <v>0</v>
      </c>
      <c r="J183" s="73"/>
      <c r="K183" s="73"/>
    </row>
    <row r="184" spans="1:11" s="76" customFormat="1" ht="39.75" customHeight="1">
      <c r="A184" s="125" t="s">
        <v>427</v>
      </c>
      <c r="B184" s="122" t="s">
        <v>1</v>
      </c>
      <c r="C184" s="122" t="s">
        <v>468</v>
      </c>
      <c r="D184" s="122" t="s">
        <v>241</v>
      </c>
      <c r="E184" s="122" t="s">
        <v>949</v>
      </c>
      <c r="F184" s="122" t="s">
        <v>428</v>
      </c>
      <c r="G184" s="194">
        <v>122660</v>
      </c>
      <c r="H184" s="194">
        <v>14936600</v>
      </c>
      <c r="I184" s="218">
        <v>0</v>
      </c>
      <c r="J184" s="73"/>
      <c r="K184" s="73"/>
    </row>
    <row r="185" spans="1:11" s="76" customFormat="1" ht="41.25" customHeight="1">
      <c r="A185" s="209" t="s">
        <v>471</v>
      </c>
      <c r="B185" s="122" t="s">
        <v>1</v>
      </c>
      <c r="C185" s="122" t="s">
        <v>468</v>
      </c>
      <c r="D185" s="122" t="s">
        <v>241</v>
      </c>
      <c r="E185" s="122" t="s">
        <v>472</v>
      </c>
      <c r="F185" s="122"/>
      <c r="G185" s="194">
        <f t="shared" ref="G185:I187" si="20">G186</f>
        <v>5000000</v>
      </c>
      <c r="H185" s="194">
        <f t="shared" si="20"/>
        <v>8000000</v>
      </c>
      <c r="I185" s="218">
        <f t="shared" si="20"/>
        <v>0</v>
      </c>
      <c r="J185" s="73"/>
      <c r="K185" s="73"/>
    </row>
    <row r="186" spans="1:11" s="76" customFormat="1" ht="41.25" customHeight="1">
      <c r="A186" s="125" t="s">
        <v>473</v>
      </c>
      <c r="B186" s="122" t="s">
        <v>1</v>
      </c>
      <c r="C186" s="122" t="s">
        <v>468</v>
      </c>
      <c r="D186" s="122" t="s">
        <v>241</v>
      </c>
      <c r="E186" s="122" t="s">
        <v>474</v>
      </c>
      <c r="F186" s="122"/>
      <c r="G186" s="194">
        <f t="shared" si="20"/>
        <v>5000000</v>
      </c>
      <c r="H186" s="194">
        <f t="shared" si="20"/>
        <v>8000000</v>
      </c>
      <c r="I186" s="218">
        <f t="shared" si="20"/>
        <v>0</v>
      </c>
      <c r="J186" s="73"/>
      <c r="K186" s="73"/>
    </row>
    <row r="187" spans="1:11" s="76" customFormat="1">
      <c r="A187" s="125" t="s">
        <v>486</v>
      </c>
      <c r="B187" s="122" t="s">
        <v>1</v>
      </c>
      <c r="C187" s="122" t="s">
        <v>468</v>
      </c>
      <c r="D187" s="122" t="s">
        <v>241</v>
      </c>
      <c r="E187" s="122" t="s">
        <v>487</v>
      </c>
      <c r="F187" s="122"/>
      <c r="G187" s="194">
        <f t="shared" si="20"/>
        <v>5000000</v>
      </c>
      <c r="H187" s="194">
        <f t="shared" si="20"/>
        <v>8000000</v>
      </c>
      <c r="I187" s="218">
        <f t="shared" si="20"/>
        <v>0</v>
      </c>
      <c r="J187" s="73"/>
      <c r="K187" s="73"/>
    </row>
    <row r="188" spans="1:11" s="76" customFormat="1">
      <c r="A188" s="125" t="s">
        <v>381</v>
      </c>
      <c r="B188" s="122" t="s">
        <v>1</v>
      </c>
      <c r="C188" s="122" t="s">
        <v>468</v>
      </c>
      <c r="D188" s="122" t="s">
        <v>241</v>
      </c>
      <c r="E188" s="122" t="s">
        <v>487</v>
      </c>
      <c r="F188" s="122" t="s">
        <v>382</v>
      </c>
      <c r="G188" s="194">
        <v>5000000</v>
      </c>
      <c r="H188" s="194">
        <v>8000000</v>
      </c>
      <c r="I188" s="218">
        <v>0</v>
      </c>
      <c r="J188" s="73"/>
      <c r="K188" s="73"/>
    </row>
    <row r="189" spans="1:11" s="76" customFormat="1" ht="37.5">
      <c r="A189" s="125" t="s">
        <v>488</v>
      </c>
      <c r="B189" s="122" t="s">
        <v>1</v>
      </c>
      <c r="C189" s="122" t="s">
        <v>468</v>
      </c>
      <c r="D189" s="122" t="s">
        <v>241</v>
      </c>
      <c r="E189" s="122" t="s">
        <v>489</v>
      </c>
      <c r="F189" s="122"/>
      <c r="G189" s="194">
        <f t="shared" ref="G189:I190" si="21">G190</f>
        <v>4585895.12</v>
      </c>
      <c r="H189" s="194">
        <f t="shared" si="21"/>
        <v>13148420</v>
      </c>
      <c r="I189" s="218">
        <f t="shared" si="21"/>
        <v>0</v>
      </c>
      <c r="J189" s="73"/>
      <c r="K189" s="73"/>
    </row>
    <row r="190" spans="1:11" s="76" customFormat="1" ht="37.5">
      <c r="A190" s="125" t="s">
        <v>490</v>
      </c>
      <c r="B190" s="122" t="s">
        <v>1</v>
      </c>
      <c r="C190" s="122" t="s">
        <v>468</v>
      </c>
      <c r="D190" s="122" t="s">
        <v>241</v>
      </c>
      <c r="E190" s="122" t="s">
        <v>491</v>
      </c>
      <c r="F190" s="122"/>
      <c r="G190" s="194">
        <f t="shared" si="21"/>
        <v>4585895.12</v>
      </c>
      <c r="H190" s="194">
        <f t="shared" si="21"/>
        <v>13148420</v>
      </c>
      <c r="I190" s="218">
        <f t="shared" si="21"/>
        <v>0</v>
      </c>
      <c r="J190" s="73"/>
      <c r="K190" s="73"/>
    </row>
    <row r="191" spans="1:11" s="76" customFormat="1" ht="37.5">
      <c r="A191" s="125" t="s">
        <v>492</v>
      </c>
      <c r="B191" s="122" t="s">
        <v>1</v>
      </c>
      <c r="C191" s="122" t="s">
        <v>468</v>
      </c>
      <c r="D191" s="122" t="s">
        <v>241</v>
      </c>
      <c r="E191" s="122" t="s">
        <v>493</v>
      </c>
      <c r="F191" s="122"/>
      <c r="G191" s="194">
        <f>G192+G194+G196+G198</f>
        <v>4585895.12</v>
      </c>
      <c r="H191" s="194">
        <f>H192+H194+H196+H198</f>
        <v>13148420</v>
      </c>
      <c r="I191" s="194">
        <f>I192+I194+I196+I198</f>
        <v>0</v>
      </c>
      <c r="J191" s="73"/>
      <c r="K191" s="73"/>
    </row>
    <row r="192" spans="1:11" s="76" customFormat="1" ht="37.5">
      <c r="A192" s="125" t="s">
        <v>372</v>
      </c>
      <c r="B192" s="122" t="s">
        <v>1</v>
      </c>
      <c r="C192" s="122" t="s">
        <v>468</v>
      </c>
      <c r="D192" s="122" t="s">
        <v>241</v>
      </c>
      <c r="E192" s="122" t="s">
        <v>819</v>
      </c>
      <c r="F192" s="122"/>
      <c r="G192" s="194">
        <f>G193</f>
        <v>31600</v>
      </c>
      <c r="H192" s="194">
        <f>H193</f>
        <v>0</v>
      </c>
      <c r="I192" s="194">
        <f>I193</f>
        <v>0</v>
      </c>
      <c r="J192" s="73"/>
      <c r="K192" s="73"/>
    </row>
    <row r="193" spans="1:11" s="76" customFormat="1" ht="37.5">
      <c r="A193" s="125" t="s">
        <v>284</v>
      </c>
      <c r="B193" s="122" t="s">
        <v>1</v>
      </c>
      <c r="C193" s="122" t="s">
        <v>468</v>
      </c>
      <c r="D193" s="122" t="s">
        <v>241</v>
      </c>
      <c r="E193" s="122" t="s">
        <v>819</v>
      </c>
      <c r="F193" s="122" t="s">
        <v>315</v>
      </c>
      <c r="G193" s="194">
        <v>31600</v>
      </c>
      <c r="H193" s="194">
        <v>0</v>
      </c>
      <c r="I193" s="218">
        <v>0</v>
      </c>
      <c r="J193" s="73"/>
      <c r="K193" s="73"/>
    </row>
    <row r="194" spans="1:11" s="76" customFormat="1" ht="37.5">
      <c r="A194" s="125" t="s">
        <v>494</v>
      </c>
      <c r="B194" s="122" t="s">
        <v>1</v>
      </c>
      <c r="C194" s="122" t="s">
        <v>468</v>
      </c>
      <c r="D194" s="122" t="s">
        <v>241</v>
      </c>
      <c r="E194" s="122" t="s">
        <v>495</v>
      </c>
      <c r="F194" s="122"/>
      <c r="G194" s="194">
        <f>G195</f>
        <v>547356.12</v>
      </c>
      <c r="H194" s="194">
        <f>H195</f>
        <v>0</v>
      </c>
      <c r="I194" s="218">
        <f>I195</f>
        <v>0</v>
      </c>
      <c r="J194" s="73"/>
      <c r="K194" s="73"/>
    </row>
    <row r="195" spans="1:11" s="76" customFormat="1" ht="37.5">
      <c r="A195" s="125" t="s">
        <v>427</v>
      </c>
      <c r="B195" s="122" t="s">
        <v>1</v>
      </c>
      <c r="C195" s="122" t="s">
        <v>468</v>
      </c>
      <c r="D195" s="122" t="s">
        <v>241</v>
      </c>
      <c r="E195" s="122" t="s">
        <v>495</v>
      </c>
      <c r="F195" s="122" t="s">
        <v>428</v>
      </c>
      <c r="G195" s="194">
        <v>547356.12</v>
      </c>
      <c r="H195" s="194">
        <v>0</v>
      </c>
      <c r="I195" s="218">
        <v>0</v>
      </c>
      <c r="J195" s="73"/>
      <c r="K195" s="73"/>
    </row>
    <row r="196" spans="1:11" s="76" customFormat="1" ht="37.5">
      <c r="A196" s="125" t="s">
        <v>820</v>
      </c>
      <c r="B196" s="122" t="s">
        <v>1</v>
      </c>
      <c r="C196" s="122" t="s">
        <v>468</v>
      </c>
      <c r="D196" s="122" t="s">
        <v>241</v>
      </c>
      <c r="E196" s="192" t="s">
        <v>821</v>
      </c>
      <c r="F196" s="122"/>
      <c r="G196" s="194">
        <f>G197</f>
        <v>3044322</v>
      </c>
      <c r="H196" s="194">
        <f>H197</f>
        <v>0</v>
      </c>
      <c r="I196" s="194">
        <f>I197</f>
        <v>0</v>
      </c>
      <c r="J196" s="73"/>
      <c r="K196" s="73"/>
    </row>
    <row r="197" spans="1:11" s="76" customFormat="1" ht="42.75" customHeight="1">
      <c r="A197" s="125" t="s">
        <v>427</v>
      </c>
      <c r="B197" s="122" t="s">
        <v>1</v>
      </c>
      <c r="C197" s="122" t="s">
        <v>468</v>
      </c>
      <c r="D197" s="122" t="s">
        <v>241</v>
      </c>
      <c r="E197" s="192" t="s">
        <v>821</v>
      </c>
      <c r="F197" s="122" t="s">
        <v>428</v>
      </c>
      <c r="G197" s="194">
        <v>3044322</v>
      </c>
      <c r="H197" s="194">
        <v>0</v>
      </c>
      <c r="I197" s="218">
        <v>0</v>
      </c>
      <c r="J197" s="73"/>
      <c r="K197" s="73"/>
    </row>
    <row r="198" spans="1:11" s="76" customFormat="1" ht="42.75" customHeight="1">
      <c r="A198" s="125" t="s">
        <v>496</v>
      </c>
      <c r="B198" s="122" t="s">
        <v>1</v>
      </c>
      <c r="C198" s="122" t="s">
        <v>468</v>
      </c>
      <c r="D198" s="122" t="s">
        <v>241</v>
      </c>
      <c r="E198" s="192" t="s">
        <v>822</v>
      </c>
      <c r="F198" s="122"/>
      <c r="G198" s="194">
        <f>G199</f>
        <v>962617</v>
      </c>
      <c r="H198" s="194">
        <f>H199</f>
        <v>13148420</v>
      </c>
      <c r="I198" s="194">
        <f>I199</f>
        <v>0</v>
      </c>
      <c r="J198" s="73"/>
      <c r="K198" s="73"/>
    </row>
    <row r="199" spans="1:11" s="76" customFormat="1" ht="42.75" customHeight="1">
      <c r="A199" s="125" t="s">
        <v>427</v>
      </c>
      <c r="B199" s="122" t="s">
        <v>1</v>
      </c>
      <c r="C199" s="122" t="s">
        <v>468</v>
      </c>
      <c r="D199" s="122" t="s">
        <v>241</v>
      </c>
      <c r="E199" s="192" t="s">
        <v>822</v>
      </c>
      <c r="F199" s="122" t="s">
        <v>428</v>
      </c>
      <c r="G199" s="194">
        <v>962617</v>
      </c>
      <c r="H199" s="194">
        <v>13148420</v>
      </c>
      <c r="I199" s="218">
        <v>0</v>
      </c>
      <c r="J199" s="73"/>
      <c r="K199" s="73"/>
    </row>
    <row r="200" spans="1:11" s="79" customFormat="1">
      <c r="A200" s="210" t="s">
        <v>497</v>
      </c>
      <c r="B200" s="124" t="s">
        <v>1</v>
      </c>
      <c r="C200" s="124" t="s">
        <v>498</v>
      </c>
      <c r="D200" s="124"/>
      <c r="E200" s="124"/>
      <c r="F200" s="124"/>
      <c r="G200" s="225">
        <f>G201+G207</f>
        <v>3500000</v>
      </c>
      <c r="H200" s="225">
        <f>H201+H207</f>
        <v>875000</v>
      </c>
      <c r="I200" s="230">
        <f>I201+I207</f>
        <v>875000</v>
      </c>
      <c r="J200" s="73"/>
      <c r="K200" s="73"/>
    </row>
    <row r="201" spans="1:11" s="79" customFormat="1">
      <c r="A201" s="205" t="s">
        <v>499</v>
      </c>
      <c r="B201" s="124" t="s">
        <v>1</v>
      </c>
      <c r="C201" s="124" t="s">
        <v>498</v>
      </c>
      <c r="D201" s="124" t="s">
        <v>238</v>
      </c>
      <c r="E201" s="124"/>
      <c r="F201" s="124"/>
      <c r="G201" s="225">
        <f t="shared" ref="G201:I204" si="22">G202</f>
        <v>0</v>
      </c>
      <c r="H201" s="225">
        <f t="shared" si="22"/>
        <v>875000</v>
      </c>
      <c r="I201" s="230">
        <f t="shared" si="22"/>
        <v>0</v>
      </c>
      <c r="J201" s="73"/>
      <c r="K201" s="73"/>
    </row>
    <row r="202" spans="1:11" s="79" customFormat="1" ht="37.5">
      <c r="A202" s="125" t="s">
        <v>523</v>
      </c>
      <c r="B202" s="122" t="s">
        <v>1</v>
      </c>
      <c r="C202" s="122" t="s">
        <v>498</v>
      </c>
      <c r="D202" s="122" t="s">
        <v>238</v>
      </c>
      <c r="E202" s="122" t="s">
        <v>524</v>
      </c>
      <c r="F202" s="122"/>
      <c r="G202" s="194">
        <f t="shared" si="22"/>
        <v>0</v>
      </c>
      <c r="H202" s="194">
        <f t="shared" si="22"/>
        <v>875000</v>
      </c>
      <c r="I202" s="218">
        <f t="shared" si="22"/>
        <v>0</v>
      </c>
      <c r="J202" s="73"/>
      <c r="K202" s="73"/>
    </row>
    <row r="203" spans="1:11" s="79" customFormat="1" ht="44.25" customHeight="1">
      <c r="A203" s="125" t="s">
        <v>525</v>
      </c>
      <c r="B203" s="122" t="s">
        <v>1</v>
      </c>
      <c r="C203" s="122" t="s">
        <v>498</v>
      </c>
      <c r="D203" s="122" t="s">
        <v>238</v>
      </c>
      <c r="E203" s="122" t="s">
        <v>526</v>
      </c>
      <c r="F203" s="122"/>
      <c r="G203" s="194">
        <f t="shared" si="22"/>
        <v>0</v>
      </c>
      <c r="H203" s="194">
        <f t="shared" si="22"/>
        <v>875000</v>
      </c>
      <c r="I203" s="218">
        <f t="shared" si="22"/>
        <v>0</v>
      </c>
      <c r="J203" s="73"/>
      <c r="K203" s="73"/>
    </row>
    <row r="204" spans="1:11" s="79" customFormat="1" ht="37.5">
      <c r="A204" s="125" t="s">
        <v>527</v>
      </c>
      <c r="B204" s="122" t="s">
        <v>1</v>
      </c>
      <c r="C204" s="122" t="s">
        <v>498</v>
      </c>
      <c r="D204" s="122" t="s">
        <v>238</v>
      </c>
      <c r="E204" s="122" t="s">
        <v>528</v>
      </c>
      <c r="F204" s="122"/>
      <c r="G204" s="194">
        <f>G205</f>
        <v>0</v>
      </c>
      <c r="H204" s="194">
        <f t="shared" si="22"/>
        <v>875000</v>
      </c>
      <c r="I204" s="194">
        <f t="shared" si="22"/>
        <v>0</v>
      </c>
      <c r="J204" s="73"/>
      <c r="K204" s="73"/>
    </row>
    <row r="205" spans="1:11" s="79" customFormat="1">
      <c r="A205" s="125" t="s">
        <v>529</v>
      </c>
      <c r="B205" s="122" t="s">
        <v>1</v>
      </c>
      <c r="C205" s="122" t="s">
        <v>498</v>
      </c>
      <c r="D205" s="122" t="s">
        <v>238</v>
      </c>
      <c r="E205" s="122" t="s">
        <v>530</v>
      </c>
      <c r="F205" s="122"/>
      <c r="G205" s="194">
        <f>G206</f>
        <v>0</v>
      </c>
      <c r="H205" s="194">
        <f>H206</f>
        <v>875000</v>
      </c>
      <c r="I205" s="218">
        <f>I206</f>
        <v>0</v>
      </c>
      <c r="J205" s="73"/>
      <c r="K205" s="73"/>
    </row>
    <row r="206" spans="1:11" s="79" customFormat="1" ht="37.5">
      <c r="A206" s="125" t="s">
        <v>427</v>
      </c>
      <c r="B206" s="122" t="s">
        <v>1</v>
      </c>
      <c r="C206" s="122" t="s">
        <v>498</v>
      </c>
      <c r="D206" s="122" t="s">
        <v>238</v>
      </c>
      <c r="E206" s="122" t="s">
        <v>530</v>
      </c>
      <c r="F206" s="122" t="s">
        <v>428</v>
      </c>
      <c r="G206" s="194">
        <v>0</v>
      </c>
      <c r="H206" s="194">
        <v>875000</v>
      </c>
      <c r="I206" s="218">
        <v>0</v>
      </c>
      <c r="J206" s="73"/>
      <c r="K206" s="73"/>
    </row>
    <row r="207" spans="1:11" s="79" customFormat="1">
      <c r="A207" s="205" t="s">
        <v>531</v>
      </c>
      <c r="B207" s="124" t="s">
        <v>1</v>
      </c>
      <c r="C207" s="124" t="s">
        <v>498</v>
      </c>
      <c r="D207" s="124" t="s">
        <v>241</v>
      </c>
      <c r="E207" s="124"/>
      <c r="F207" s="124"/>
      <c r="G207" s="225">
        <f>G208+G213</f>
        <v>3500000</v>
      </c>
      <c r="H207" s="225">
        <f>H208+H213</f>
        <v>0</v>
      </c>
      <c r="I207" s="230">
        <f>I208+I213</f>
        <v>875000</v>
      </c>
      <c r="J207" s="73"/>
      <c r="K207" s="73"/>
    </row>
    <row r="208" spans="1:11" s="79" customFormat="1" ht="41.25" customHeight="1">
      <c r="A208" s="125" t="s">
        <v>532</v>
      </c>
      <c r="B208" s="122" t="s">
        <v>1</v>
      </c>
      <c r="C208" s="122" t="s">
        <v>498</v>
      </c>
      <c r="D208" s="122" t="s">
        <v>241</v>
      </c>
      <c r="E208" s="122" t="s">
        <v>501</v>
      </c>
      <c r="F208" s="122"/>
      <c r="G208" s="194">
        <f t="shared" ref="G208:I211" si="23">G209</f>
        <v>3500000</v>
      </c>
      <c r="H208" s="194">
        <f t="shared" si="23"/>
        <v>0</v>
      </c>
      <c r="I208" s="218">
        <f t="shared" si="23"/>
        <v>0</v>
      </c>
      <c r="J208" s="73"/>
      <c r="K208" s="73"/>
    </row>
    <row r="209" spans="1:11" s="79" customFormat="1" ht="67.5" customHeight="1">
      <c r="A209" s="125" t="s">
        <v>562</v>
      </c>
      <c r="B209" s="122" t="s">
        <v>1</v>
      </c>
      <c r="C209" s="122" t="s">
        <v>498</v>
      </c>
      <c r="D209" s="122" t="s">
        <v>241</v>
      </c>
      <c r="E209" s="122" t="s">
        <v>563</v>
      </c>
      <c r="F209" s="122"/>
      <c r="G209" s="194">
        <f t="shared" si="23"/>
        <v>3500000</v>
      </c>
      <c r="H209" s="194">
        <f t="shared" si="23"/>
        <v>0</v>
      </c>
      <c r="I209" s="218">
        <f t="shared" si="23"/>
        <v>0</v>
      </c>
      <c r="J209" s="73"/>
      <c r="K209" s="73"/>
    </row>
    <row r="210" spans="1:11" s="79" customFormat="1" ht="63.75" customHeight="1">
      <c r="A210" s="207" t="s">
        <v>564</v>
      </c>
      <c r="B210" s="122" t="s">
        <v>1</v>
      </c>
      <c r="C210" s="122" t="s">
        <v>498</v>
      </c>
      <c r="D210" s="122" t="s">
        <v>241</v>
      </c>
      <c r="E210" s="122" t="s">
        <v>565</v>
      </c>
      <c r="F210" s="122"/>
      <c r="G210" s="194">
        <f t="shared" si="23"/>
        <v>3500000</v>
      </c>
      <c r="H210" s="194">
        <f t="shared" si="23"/>
        <v>0</v>
      </c>
      <c r="I210" s="218">
        <f t="shared" si="23"/>
        <v>0</v>
      </c>
      <c r="J210" s="73"/>
      <c r="K210" s="73"/>
    </row>
    <row r="211" spans="1:11" s="79" customFormat="1" ht="45.75" customHeight="1">
      <c r="A211" s="125" t="s">
        <v>372</v>
      </c>
      <c r="B211" s="122" t="s">
        <v>1</v>
      </c>
      <c r="C211" s="122" t="s">
        <v>498</v>
      </c>
      <c r="D211" s="122" t="s">
        <v>241</v>
      </c>
      <c r="E211" s="122" t="s">
        <v>566</v>
      </c>
      <c r="F211" s="122"/>
      <c r="G211" s="194">
        <f t="shared" si="23"/>
        <v>3500000</v>
      </c>
      <c r="H211" s="194">
        <f t="shared" si="23"/>
        <v>0</v>
      </c>
      <c r="I211" s="218">
        <f t="shared" si="23"/>
        <v>0</v>
      </c>
      <c r="J211" s="73"/>
      <c r="K211" s="73"/>
    </row>
    <row r="212" spans="1:11" s="79" customFormat="1" ht="37.5">
      <c r="A212" s="125" t="s">
        <v>427</v>
      </c>
      <c r="B212" s="122" t="s">
        <v>1</v>
      </c>
      <c r="C212" s="122" t="s">
        <v>498</v>
      </c>
      <c r="D212" s="122" t="s">
        <v>241</v>
      </c>
      <c r="E212" s="122" t="s">
        <v>566</v>
      </c>
      <c r="F212" s="122" t="s">
        <v>428</v>
      </c>
      <c r="G212" s="194">
        <v>3500000</v>
      </c>
      <c r="H212" s="194">
        <v>0</v>
      </c>
      <c r="I212" s="218">
        <v>0</v>
      </c>
      <c r="J212" s="73"/>
      <c r="K212" s="73"/>
    </row>
    <row r="213" spans="1:11" s="79" customFormat="1" ht="44.25" customHeight="1">
      <c r="A213" s="125" t="s">
        <v>523</v>
      </c>
      <c r="B213" s="122" t="s">
        <v>1</v>
      </c>
      <c r="C213" s="122" t="s">
        <v>498</v>
      </c>
      <c r="D213" s="122" t="s">
        <v>241</v>
      </c>
      <c r="E213" s="122" t="s">
        <v>524</v>
      </c>
      <c r="F213" s="122"/>
      <c r="G213" s="194">
        <f t="shared" ref="G213:I216" si="24">G214</f>
        <v>0</v>
      </c>
      <c r="H213" s="194">
        <f t="shared" si="24"/>
        <v>0</v>
      </c>
      <c r="I213" s="218">
        <f t="shared" si="24"/>
        <v>875000</v>
      </c>
      <c r="J213" s="73"/>
      <c r="K213" s="73"/>
    </row>
    <row r="214" spans="1:11" s="79" customFormat="1" ht="45.75" customHeight="1">
      <c r="A214" s="125" t="s">
        <v>525</v>
      </c>
      <c r="B214" s="122" t="s">
        <v>1</v>
      </c>
      <c r="C214" s="122" t="s">
        <v>498</v>
      </c>
      <c r="D214" s="122" t="s">
        <v>241</v>
      </c>
      <c r="E214" s="122" t="s">
        <v>526</v>
      </c>
      <c r="F214" s="122"/>
      <c r="G214" s="194">
        <f t="shared" si="24"/>
        <v>0</v>
      </c>
      <c r="H214" s="194">
        <f t="shared" si="24"/>
        <v>0</v>
      </c>
      <c r="I214" s="218">
        <f t="shared" si="24"/>
        <v>875000</v>
      </c>
      <c r="J214" s="73"/>
      <c r="K214" s="73"/>
    </row>
    <row r="215" spans="1:11" s="79" customFormat="1" ht="37.5">
      <c r="A215" s="125" t="s">
        <v>527</v>
      </c>
      <c r="B215" s="122" t="s">
        <v>1</v>
      </c>
      <c r="C215" s="122" t="s">
        <v>498</v>
      </c>
      <c r="D215" s="122" t="s">
        <v>241</v>
      </c>
      <c r="E215" s="122" t="s">
        <v>528</v>
      </c>
      <c r="F215" s="122"/>
      <c r="G215" s="194">
        <f t="shared" si="24"/>
        <v>0</v>
      </c>
      <c r="H215" s="194">
        <f t="shared" si="24"/>
        <v>0</v>
      </c>
      <c r="I215" s="218">
        <f t="shared" si="24"/>
        <v>875000</v>
      </c>
      <c r="J215" s="73"/>
      <c r="K215" s="73"/>
    </row>
    <row r="216" spans="1:11" s="79" customFormat="1" ht="21.75" customHeight="1">
      <c r="A216" s="125" t="s">
        <v>529</v>
      </c>
      <c r="B216" s="122" t="s">
        <v>1</v>
      </c>
      <c r="C216" s="122" t="s">
        <v>498</v>
      </c>
      <c r="D216" s="122" t="s">
        <v>241</v>
      </c>
      <c r="E216" s="122" t="s">
        <v>530</v>
      </c>
      <c r="F216" s="122"/>
      <c r="G216" s="194">
        <f t="shared" si="24"/>
        <v>0</v>
      </c>
      <c r="H216" s="194">
        <f t="shared" si="24"/>
        <v>0</v>
      </c>
      <c r="I216" s="218">
        <f t="shared" si="24"/>
        <v>875000</v>
      </c>
      <c r="J216" s="73"/>
      <c r="K216" s="73"/>
    </row>
    <row r="217" spans="1:11" s="79" customFormat="1" ht="37.5">
      <c r="A217" s="125" t="s">
        <v>427</v>
      </c>
      <c r="B217" s="122" t="s">
        <v>1</v>
      </c>
      <c r="C217" s="122" t="s">
        <v>498</v>
      </c>
      <c r="D217" s="122" t="s">
        <v>241</v>
      </c>
      <c r="E217" s="122" t="s">
        <v>530</v>
      </c>
      <c r="F217" s="122" t="s">
        <v>428</v>
      </c>
      <c r="G217" s="194">
        <v>0</v>
      </c>
      <c r="H217" s="194">
        <v>0</v>
      </c>
      <c r="I217" s="218">
        <v>875000</v>
      </c>
      <c r="J217" s="73"/>
      <c r="K217" s="73"/>
    </row>
    <row r="218" spans="1:11" s="79" customFormat="1">
      <c r="A218" s="216" t="s">
        <v>655</v>
      </c>
      <c r="B218" s="124" t="s">
        <v>1</v>
      </c>
      <c r="C218" s="124" t="s">
        <v>401</v>
      </c>
      <c r="D218" s="124"/>
      <c r="E218" s="124"/>
      <c r="F218" s="124"/>
      <c r="G218" s="225">
        <f t="shared" ref="G218:I222" si="25">G219</f>
        <v>534029</v>
      </c>
      <c r="H218" s="225">
        <f t="shared" si="25"/>
        <v>534029</v>
      </c>
      <c r="I218" s="230">
        <f t="shared" si="25"/>
        <v>534029</v>
      </c>
      <c r="J218" s="73"/>
      <c r="K218" s="73"/>
    </row>
    <row r="219" spans="1:11" s="79" customFormat="1">
      <c r="A219" s="216" t="s">
        <v>656</v>
      </c>
      <c r="B219" s="124" t="s">
        <v>1</v>
      </c>
      <c r="C219" s="124" t="s">
        <v>401</v>
      </c>
      <c r="D219" s="124" t="s">
        <v>498</v>
      </c>
      <c r="E219" s="124"/>
      <c r="F219" s="124"/>
      <c r="G219" s="225">
        <f t="shared" si="25"/>
        <v>534029</v>
      </c>
      <c r="H219" s="225">
        <f t="shared" si="25"/>
        <v>534029</v>
      </c>
      <c r="I219" s="230">
        <f t="shared" si="25"/>
        <v>534029</v>
      </c>
      <c r="J219" s="73"/>
      <c r="K219" s="73"/>
    </row>
    <row r="220" spans="1:11" s="79" customFormat="1" ht="37.5">
      <c r="A220" s="125" t="s">
        <v>300</v>
      </c>
      <c r="B220" s="122" t="s">
        <v>1</v>
      </c>
      <c r="C220" s="122" t="s">
        <v>401</v>
      </c>
      <c r="D220" s="122" t="s">
        <v>498</v>
      </c>
      <c r="E220" s="122" t="s">
        <v>301</v>
      </c>
      <c r="F220" s="122"/>
      <c r="G220" s="194">
        <f t="shared" si="25"/>
        <v>534029</v>
      </c>
      <c r="H220" s="194">
        <f t="shared" si="25"/>
        <v>534029</v>
      </c>
      <c r="I220" s="218">
        <f t="shared" si="25"/>
        <v>534029</v>
      </c>
      <c r="J220" s="73"/>
      <c r="K220" s="73"/>
    </row>
    <row r="221" spans="1:11" s="79" customFormat="1" ht="37.5">
      <c r="A221" s="125" t="s">
        <v>302</v>
      </c>
      <c r="B221" s="122" t="s">
        <v>1</v>
      </c>
      <c r="C221" s="122" t="s">
        <v>401</v>
      </c>
      <c r="D221" s="122" t="s">
        <v>498</v>
      </c>
      <c r="E221" s="122" t="s">
        <v>303</v>
      </c>
      <c r="F221" s="122"/>
      <c r="G221" s="194">
        <f t="shared" si="25"/>
        <v>534029</v>
      </c>
      <c r="H221" s="194">
        <f t="shared" si="25"/>
        <v>534029</v>
      </c>
      <c r="I221" s="218">
        <f t="shared" si="25"/>
        <v>534029</v>
      </c>
      <c r="J221" s="73"/>
      <c r="K221" s="73"/>
    </row>
    <row r="222" spans="1:11" s="79" customFormat="1" ht="37.5">
      <c r="A222" s="125" t="s">
        <v>881</v>
      </c>
      <c r="B222" s="122" t="s">
        <v>1</v>
      </c>
      <c r="C222" s="122" t="s">
        <v>401</v>
      </c>
      <c r="D222" s="122" t="s">
        <v>498</v>
      </c>
      <c r="E222" s="122" t="s">
        <v>657</v>
      </c>
      <c r="F222" s="122"/>
      <c r="G222" s="194">
        <f t="shared" si="25"/>
        <v>534029</v>
      </c>
      <c r="H222" s="194">
        <f t="shared" si="25"/>
        <v>534029</v>
      </c>
      <c r="I222" s="218">
        <f t="shared" si="25"/>
        <v>534029</v>
      </c>
      <c r="J222" s="73"/>
      <c r="K222" s="73"/>
    </row>
    <row r="223" spans="1:11" s="79" customFormat="1" ht="37.5">
      <c r="A223" s="125" t="s">
        <v>284</v>
      </c>
      <c r="B223" s="122" t="s">
        <v>1</v>
      </c>
      <c r="C223" s="122" t="s">
        <v>401</v>
      </c>
      <c r="D223" s="122" t="s">
        <v>498</v>
      </c>
      <c r="E223" s="122" t="s">
        <v>657</v>
      </c>
      <c r="F223" s="122" t="s">
        <v>315</v>
      </c>
      <c r="G223" s="194">
        <v>534029</v>
      </c>
      <c r="H223" s="194">
        <v>534029</v>
      </c>
      <c r="I223" s="218">
        <v>534029</v>
      </c>
      <c r="J223" s="73"/>
      <c r="K223" s="73"/>
    </row>
    <row r="224" spans="1:11" s="79" customFormat="1">
      <c r="A224" s="205" t="s">
        <v>741</v>
      </c>
      <c r="B224" s="124" t="s">
        <v>1</v>
      </c>
      <c r="C224" s="124" t="s">
        <v>660</v>
      </c>
      <c r="D224" s="122"/>
      <c r="E224" s="122"/>
      <c r="F224" s="122"/>
      <c r="G224" s="225">
        <f>G225</f>
        <v>2040706</v>
      </c>
      <c r="H224" s="225">
        <f>H225</f>
        <v>1803600</v>
      </c>
      <c r="I224" s="225">
        <f>I225</f>
        <v>1803600</v>
      </c>
      <c r="J224" s="73"/>
      <c r="K224" s="73"/>
    </row>
    <row r="225" spans="1:11" s="79" customFormat="1">
      <c r="A225" s="205" t="s">
        <v>692</v>
      </c>
      <c r="B225" s="124" t="s">
        <v>1</v>
      </c>
      <c r="C225" s="124">
        <v>10</v>
      </c>
      <c r="D225" s="124" t="s">
        <v>273</v>
      </c>
      <c r="E225" s="192"/>
      <c r="F225" s="122"/>
      <c r="G225" s="225">
        <f>G231+G226</f>
        <v>2040706</v>
      </c>
      <c r="H225" s="225">
        <f>H231+H226</f>
        <v>1803600</v>
      </c>
      <c r="I225" s="225">
        <f>I231+I226</f>
        <v>1803600</v>
      </c>
      <c r="J225" s="73"/>
      <c r="K225" s="73"/>
    </row>
    <row r="226" spans="1:11" s="79" customFormat="1" ht="56.25">
      <c r="A226" s="125" t="s">
        <v>444</v>
      </c>
      <c r="B226" s="122" t="s">
        <v>1</v>
      </c>
      <c r="C226" s="122" t="s">
        <v>660</v>
      </c>
      <c r="D226" s="122" t="s">
        <v>273</v>
      </c>
      <c r="E226" s="122" t="s">
        <v>446</v>
      </c>
      <c r="F226" s="122"/>
      <c r="G226" s="194">
        <f>G227</f>
        <v>2037106</v>
      </c>
      <c r="H226" s="194">
        <f t="shared" ref="H226:I229" si="26">H227</f>
        <v>1800000</v>
      </c>
      <c r="I226" s="194">
        <f t="shared" si="26"/>
        <v>1800000</v>
      </c>
      <c r="J226" s="73"/>
      <c r="K226" s="73"/>
    </row>
    <row r="227" spans="1:11" s="79" customFormat="1" ht="37.5">
      <c r="A227" s="209" t="s">
        <v>447</v>
      </c>
      <c r="B227" s="122" t="s">
        <v>1</v>
      </c>
      <c r="C227" s="122" t="s">
        <v>660</v>
      </c>
      <c r="D227" s="122" t="s">
        <v>273</v>
      </c>
      <c r="E227" s="122" t="s">
        <v>448</v>
      </c>
      <c r="F227" s="122"/>
      <c r="G227" s="194">
        <f>G228</f>
        <v>2037106</v>
      </c>
      <c r="H227" s="194">
        <f t="shared" si="26"/>
        <v>1800000</v>
      </c>
      <c r="I227" s="194">
        <f t="shared" si="26"/>
        <v>1800000</v>
      </c>
      <c r="J227" s="73"/>
      <c r="K227" s="73"/>
    </row>
    <row r="228" spans="1:11" s="79" customFormat="1" ht="37.5">
      <c r="A228" s="209" t="s">
        <v>688</v>
      </c>
      <c r="B228" s="122" t="s">
        <v>1</v>
      </c>
      <c r="C228" s="122" t="s">
        <v>660</v>
      </c>
      <c r="D228" s="122" t="s">
        <v>273</v>
      </c>
      <c r="E228" s="192" t="s">
        <v>689</v>
      </c>
      <c r="F228" s="122"/>
      <c r="G228" s="194">
        <f>G229</f>
        <v>2037106</v>
      </c>
      <c r="H228" s="194">
        <f t="shared" si="26"/>
        <v>1800000</v>
      </c>
      <c r="I228" s="194">
        <f t="shared" si="26"/>
        <v>1800000</v>
      </c>
      <c r="J228" s="73"/>
      <c r="K228" s="73"/>
    </row>
    <row r="229" spans="1:11" s="79" customFormat="1">
      <c r="A229" s="214" t="s">
        <v>690</v>
      </c>
      <c r="B229" s="122" t="s">
        <v>1</v>
      </c>
      <c r="C229" s="122" t="s">
        <v>660</v>
      </c>
      <c r="D229" s="122" t="s">
        <v>273</v>
      </c>
      <c r="E229" s="192" t="s">
        <v>691</v>
      </c>
      <c r="F229" s="122"/>
      <c r="G229" s="194">
        <f>G230</f>
        <v>2037106</v>
      </c>
      <c r="H229" s="194">
        <f t="shared" si="26"/>
        <v>1800000</v>
      </c>
      <c r="I229" s="194">
        <f t="shared" si="26"/>
        <v>1800000</v>
      </c>
      <c r="J229" s="73"/>
      <c r="K229" s="73"/>
    </row>
    <row r="230" spans="1:11" s="79" customFormat="1">
      <c r="A230" s="214" t="s">
        <v>611</v>
      </c>
      <c r="B230" s="122" t="s">
        <v>1</v>
      </c>
      <c r="C230" s="122" t="s">
        <v>660</v>
      </c>
      <c r="D230" s="122" t="s">
        <v>273</v>
      </c>
      <c r="E230" s="192" t="s">
        <v>691</v>
      </c>
      <c r="F230" s="122" t="s">
        <v>612</v>
      </c>
      <c r="G230" s="194">
        <v>2037106</v>
      </c>
      <c r="H230" s="194">
        <v>1800000</v>
      </c>
      <c r="I230" s="218">
        <v>1800000</v>
      </c>
      <c r="J230" s="73"/>
      <c r="K230" s="73"/>
    </row>
    <row r="231" spans="1:11" s="79" customFormat="1" ht="48" customHeight="1">
      <c r="A231" s="125" t="s">
        <v>393</v>
      </c>
      <c r="B231" s="122" t="s">
        <v>1</v>
      </c>
      <c r="C231" s="122" t="s">
        <v>660</v>
      </c>
      <c r="D231" s="122" t="s">
        <v>273</v>
      </c>
      <c r="E231" s="122" t="s">
        <v>394</v>
      </c>
      <c r="F231" s="122"/>
      <c r="G231" s="194">
        <f t="shared" ref="G231:I233" si="27">G232</f>
        <v>3600</v>
      </c>
      <c r="H231" s="194">
        <f t="shared" si="27"/>
        <v>3600</v>
      </c>
      <c r="I231" s="218">
        <f t="shared" si="27"/>
        <v>3600</v>
      </c>
      <c r="J231" s="73"/>
      <c r="K231" s="73"/>
    </row>
    <row r="232" spans="1:11" s="79" customFormat="1" ht="42.75" customHeight="1">
      <c r="A232" s="125" t="s">
        <v>395</v>
      </c>
      <c r="B232" s="122" t="s">
        <v>1</v>
      </c>
      <c r="C232" s="122" t="s">
        <v>660</v>
      </c>
      <c r="D232" s="122" t="s">
        <v>273</v>
      </c>
      <c r="E232" s="122" t="s">
        <v>396</v>
      </c>
      <c r="F232" s="122"/>
      <c r="G232" s="194">
        <f t="shared" si="27"/>
        <v>3600</v>
      </c>
      <c r="H232" s="194">
        <f t="shared" si="27"/>
        <v>3600</v>
      </c>
      <c r="I232" s="218">
        <f t="shared" si="27"/>
        <v>3600</v>
      </c>
      <c r="J232" s="73"/>
      <c r="K232" s="73"/>
    </row>
    <row r="233" spans="1:11" s="79" customFormat="1" ht="47.25" customHeight="1">
      <c r="A233" s="125" t="s">
        <v>397</v>
      </c>
      <c r="B233" s="122" t="s">
        <v>1</v>
      </c>
      <c r="C233" s="122" t="s">
        <v>660</v>
      </c>
      <c r="D233" s="122" t="s">
        <v>273</v>
      </c>
      <c r="E233" s="122" t="s">
        <v>398</v>
      </c>
      <c r="F233" s="122"/>
      <c r="G233" s="194">
        <f t="shared" si="27"/>
        <v>3600</v>
      </c>
      <c r="H233" s="194">
        <f t="shared" si="27"/>
        <v>3600</v>
      </c>
      <c r="I233" s="218">
        <f t="shared" si="27"/>
        <v>3600</v>
      </c>
      <c r="J233" s="73"/>
      <c r="K233" s="73"/>
    </row>
    <row r="234" spans="1:11" s="79" customFormat="1" ht="80.25" customHeight="1">
      <c r="A234" s="125" t="s">
        <v>248</v>
      </c>
      <c r="B234" s="122" t="s">
        <v>1</v>
      </c>
      <c r="C234" s="122" t="s">
        <v>660</v>
      </c>
      <c r="D234" s="122" t="s">
        <v>273</v>
      </c>
      <c r="E234" s="122" t="s">
        <v>398</v>
      </c>
      <c r="F234" s="122" t="s">
        <v>256</v>
      </c>
      <c r="G234" s="194">
        <v>3600</v>
      </c>
      <c r="H234" s="194">
        <v>3600</v>
      </c>
      <c r="I234" s="218">
        <v>3600</v>
      </c>
      <c r="J234" s="73"/>
      <c r="K234" s="73"/>
    </row>
    <row r="235" spans="1:11" s="79" customFormat="1">
      <c r="A235" s="205" t="s">
        <v>743</v>
      </c>
      <c r="B235" s="124" t="s">
        <v>16</v>
      </c>
      <c r="C235" s="124"/>
      <c r="D235" s="124"/>
      <c r="E235" s="124"/>
      <c r="F235" s="124"/>
      <c r="G235" s="225">
        <f t="shared" ref="G235:I236" si="28">G236</f>
        <v>5265563.2299999995</v>
      </c>
      <c r="H235" s="225">
        <f t="shared" si="28"/>
        <v>4477843.2</v>
      </c>
      <c r="I235" s="230">
        <f t="shared" si="28"/>
        <v>4477843.2</v>
      </c>
      <c r="J235" s="73"/>
      <c r="K235" s="73"/>
    </row>
    <row r="236" spans="1:11" s="76" customFormat="1">
      <c r="A236" s="201" t="s">
        <v>237</v>
      </c>
      <c r="B236" s="124" t="s">
        <v>16</v>
      </c>
      <c r="C236" s="124" t="s">
        <v>238</v>
      </c>
      <c r="D236" s="124"/>
      <c r="E236" s="124"/>
      <c r="F236" s="124"/>
      <c r="G236" s="225">
        <f t="shared" si="28"/>
        <v>5265563.2299999995</v>
      </c>
      <c r="H236" s="225">
        <f t="shared" si="28"/>
        <v>4477843.2</v>
      </c>
      <c r="I236" s="230">
        <f t="shared" si="28"/>
        <v>4477843.2</v>
      </c>
      <c r="J236" s="73"/>
      <c r="K236" s="73"/>
    </row>
    <row r="237" spans="1:11" s="83" customFormat="1" ht="63" customHeight="1">
      <c r="A237" s="205" t="s">
        <v>249</v>
      </c>
      <c r="B237" s="124" t="s">
        <v>16</v>
      </c>
      <c r="C237" s="124" t="s">
        <v>238</v>
      </c>
      <c r="D237" s="124" t="s">
        <v>250</v>
      </c>
      <c r="E237" s="124"/>
      <c r="F237" s="124"/>
      <c r="G237" s="225">
        <f>G238+G245</f>
        <v>5265563.2299999995</v>
      </c>
      <c r="H237" s="225">
        <f>H238+H245</f>
        <v>4477843.2</v>
      </c>
      <c r="I237" s="230">
        <f>I238+I245</f>
        <v>4477843.2</v>
      </c>
      <c r="J237" s="73"/>
      <c r="K237" s="73"/>
    </row>
    <row r="238" spans="1:11" s="83" customFormat="1" ht="37.5">
      <c r="A238" s="125" t="s">
        <v>251</v>
      </c>
      <c r="B238" s="122" t="s">
        <v>16</v>
      </c>
      <c r="C238" s="122" t="s">
        <v>238</v>
      </c>
      <c r="D238" s="122" t="s">
        <v>250</v>
      </c>
      <c r="E238" s="122" t="s">
        <v>252</v>
      </c>
      <c r="F238" s="122"/>
      <c r="G238" s="194">
        <f>G239+G242</f>
        <v>1031867.97</v>
      </c>
      <c r="H238" s="194">
        <f>H239+H242</f>
        <v>660900</v>
      </c>
      <c r="I238" s="218">
        <f>I239+I242</f>
        <v>660900</v>
      </c>
      <c r="J238" s="73"/>
      <c r="K238" s="73"/>
    </row>
    <row r="239" spans="1:11" s="83" customFormat="1" ht="24" customHeight="1">
      <c r="A239" s="125" t="s">
        <v>253</v>
      </c>
      <c r="B239" s="122" t="s">
        <v>16</v>
      </c>
      <c r="C239" s="122" t="s">
        <v>238</v>
      </c>
      <c r="D239" s="122" t="s">
        <v>250</v>
      </c>
      <c r="E239" s="122" t="s">
        <v>254</v>
      </c>
      <c r="F239" s="122"/>
      <c r="G239" s="194">
        <f t="shared" ref="G239:I240" si="29">G240</f>
        <v>544147.93999999994</v>
      </c>
      <c r="H239" s="194">
        <f t="shared" si="29"/>
        <v>660900</v>
      </c>
      <c r="I239" s="218">
        <f t="shared" si="29"/>
        <v>660900</v>
      </c>
      <c r="J239" s="73"/>
      <c r="K239" s="73"/>
    </row>
    <row r="240" spans="1:11" s="83" customFormat="1" ht="42.75" customHeight="1">
      <c r="A240" s="125" t="s">
        <v>246</v>
      </c>
      <c r="B240" s="122" t="s">
        <v>16</v>
      </c>
      <c r="C240" s="122" t="s">
        <v>238</v>
      </c>
      <c r="D240" s="122" t="s">
        <v>250</v>
      </c>
      <c r="E240" s="122" t="s">
        <v>255</v>
      </c>
      <c r="F240" s="122"/>
      <c r="G240" s="194">
        <f t="shared" si="29"/>
        <v>544147.93999999994</v>
      </c>
      <c r="H240" s="194">
        <f t="shared" si="29"/>
        <v>660900</v>
      </c>
      <c r="I240" s="218">
        <f t="shared" si="29"/>
        <v>660900</v>
      </c>
      <c r="J240" s="73"/>
      <c r="K240" s="73"/>
    </row>
    <row r="241" spans="1:11" s="83" customFormat="1" ht="65.099999999999994" customHeight="1">
      <c r="A241" s="125" t="s">
        <v>248</v>
      </c>
      <c r="B241" s="122" t="s">
        <v>16</v>
      </c>
      <c r="C241" s="122" t="s">
        <v>238</v>
      </c>
      <c r="D241" s="122" t="s">
        <v>250</v>
      </c>
      <c r="E241" s="122" t="s">
        <v>255</v>
      </c>
      <c r="F241" s="122" t="s">
        <v>256</v>
      </c>
      <c r="G241" s="194">
        <v>544147.93999999994</v>
      </c>
      <c r="H241" s="194">
        <v>660900</v>
      </c>
      <c r="I241" s="218">
        <v>660900</v>
      </c>
      <c r="J241" s="73"/>
      <c r="K241" s="73"/>
    </row>
    <row r="242" spans="1:11" s="83" customFormat="1">
      <c r="A242" s="125" t="s">
        <v>257</v>
      </c>
      <c r="B242" s="122" t="s">
        <v>16</v>
      </c>
      <c r="C242" s="122" t="s">
        <v>238</v>
      </c>
      <c r="D242" s="122" t="s">
        <v>250</v>
      </c>
      <c r="E242" s="122" t="s">
        <v>258</v>
      </c>
      <c r="F242" s="122"/>
      <c r="G242" s="194">
        <f t="shared" ref="G242:I243" si="30">G243</f>
        <v>487720.03</v>
      </c>
      <c r="H242" s="194">
        <f t="shared" si="30"/>
        <v>0</v>
      </c>
      <c r="I242" s="218">
        <f t="shared" si="30"/>
        <v>0</v>
      </c>
      <c r="J242" s="73"/>
      <c r="K242" s="73"/>
    </row>
    <row r="243" spans="1:11" s="83" customFormat="1" ht="37.5">
      <c r="A243" s="125" t="s">
        <v>259</v>
      </c>
      <c r="B243" s="122" t="s">
        <v>16</v>
      </c>
      <c r="C243" s="122" t="s">
        <v>238</v>
      </c>
      <c r="D243" s="122" t="s">
        <v>250</v>
      </c>
      <c r="E243" s="122" t="s">
        <v>260</v>
      </c>
      <c r="F243" s="122"/>
      <c r="G243" s="194">
        <f t="shared" si="30"/>
        <v>487720.03</v>
      </c>
      <c r="H243" s="194">
        <f t="shared" si="30"/>
        <v>0</v>
      </c>
      <c r="I243" s="218">
        <f t="shared" si="30"/>
        <v>0</v>
      </c>
      <c r="J243" s="73"/>
      <c r="K243" s="73"/>
    </row>
    <row r="244" spans="1:11" s="83" customFormat="1" ht="75">
      <c r="A244" s="125" t="s">
        <v>248</v>
      </c>
      <c r="B244" s="122" t="s">
        <v>16</v>
      </c>
      <c r="C244" s="122" t="s">
        <v>238</v>
      </c>
      <c r="D244" s="122" t="s">
        <v>250</v>
      </c>
      <c r="E244" s="122" t="s">
        <v>260</v>
      </c>
      <c r="F244" s="122" t="s">
        <v>256</v>
      </c>
      <c r="G244" s="194">
        <v>487720.03</v>
      </c>
      <c r="H244" s="194">
        <v>0</v>
      </c>
      <c r="I244" s="218">
        <v>0</v>
      </c>
      <c r="J244" s="73"/>
      <c r="K244" s="73"/>
    </row>
    <row r="245" spans="1:11" s="83" customFormat="1" ht="40.5" customHeight="1">
      <c r="A245" s="125" t="s">
        <v>261</v>
      </c>
      <c r="B245" s="122" t="s">
        <v>16</v>
      </c>
      <c r="C245" s="122" t="s">
        <v>238</v>
      </c>
      <c r="D245" s="122" t="s">
        <v>250</v>
      </c>
      <c r="E245" s="122" t="s">
        <v>262</v>
      </c>
      <c r="F245" s="122"/>
      <c r="G245" s="194">
        <f>G246+G249+G252</f>
        <v>4233695.26</v>
      </c>
      <c r="H245" s="194">
        <f>H246+H249+H252</f>
        <v>3816943.2</v>
      </c>
      <c r="I245" s="218">
        <f>I246+I249+I252</f>
        <v>3816943.2</v>
      </c>
      <c r="J245" s="73"/>
      <c r="K245" s="73"/>
    </row>
    <row r="246" spans="1:11" s="83" customFormat="1" ht="46.9" customHeight="1">
      <c r="A246" s="125" t="s">
        <v>263</v>
      </c>
      <c r="B246" s="122" t="s">
        <v>16</v>
      </c>
      <c r="C246" s="122" t="s">
        <v>238</v>
      </c>
      <c r="D246" s="122" t="s">
        <v>250</v>
      </c>
      <c r="E246" s="122" t="s">
        <v>264</v>
      </c>
      <c r="F246" s="122"/>
      <c r="G246" s="194">
        <f t="shared" ref="G246:I247" si="31">G247</f>
        <v>1652458</v>
      </c>
      <c r="H246" s="194">
        <f t="shared" si="31"/>
        <v>1647458</v>
      </c>
      <c r="I246" s="218">
        <f t="shared" si="31"/>
        <v>1647458</v>
      </c>
      <c r="J246" s="73"/>
      <c r="K246" s="73"/>
    </row>
    <row r="247" spans="1:11" s="83" customFormat="1" ht="39.75" customHeight="1">
      <c r="A247" s="125" t="s">
        <v>246</v>
      </c>
      <c r="B247" s="122" t="s">
        <v>16</v>
      </c>
      <c r="C247" s="122" t="s">
        <v>238</v>
      </c>
      <c r="D247" s="122" t="s">
        <v>250</v>
      </c>
      <c r="E247" s="122" t="s">
        <v>265</v>
      </c>
      <c r="F247" s="122"/>
      <c r="G247" s="194">
        <f t="shared" si="31"/>
        <v>1652458</v>
      </c>
      <c r="H247" s="194">
        <f t="shared" si="31"/>
        <v>1647458</v>
      </c>
      <c r="I247" s="218">
        <f t="shared" si="31"/>
        <v>1647458</v>
      </c>
      <c r="J247" s="73"/>
      <c r="K247" s="73"/>
    </row>
    <row r="248" spans="1:11" s="83" customFormat="1" ht="75">
      <c r="A248" s="125" t="s">
        <v>248</v>
      </c>
      <c r="B248" s="122" t="s">
        <v>16</v>
      </c>
      <c r="C248" s="122" t="s">
        <v>238</v>
      </c>
      <c r="D248" s="122" t="s">
        <v>250</v>
      </c>
      <c r="E248" s="122" t="s">
        <v>265</v>
      </c>
      <c r="F248" s="122" t="s">
        <v>256</v>
      </c>
      <c r="G248" s="194">
        <v>1652458</v>
      </c>
      <c r="H248" s="194">
        <v>1647458</v>
      </c>
      <c r="I248" s="218">
        <v>1647458</v>
      </c>
      <c r="J248" s="73"/>
      <c r="K248" s="73"/>
    </row>
    <row r="249" spans="1:11" s="83" customFormat="1" ht="27.75" customHeight="1">
      <c r="A249" s="125" t="s">
        <v>266</v>
      </c>
      <c r="B249" s="122" t="s">
        <v>16</v>
      </c>
      <c r="C249" s="122" t="s">
        <v>238</v>
      </c>
      <c r="D249" s="122" t="s">
        <v>250</v>
      </c>
      <c r="E249" s="122" t="s">
        <v>267</v>
      </c>
      <c r="F249" s="122"/>
      <c r="G249" s="194">
        <f t="shared" ref="G249:I250" si="32">G250</f>
        <v>1487713</v>
      </c>
      <c r="H249" s="194">
        <f t="shared" si="32"/>
        <v>1482713</v>
      </c>
      <c r="I249" s="218">
        <f t="shared" si="32"/>
        <v>1482713</v>
      </c>
      <c r="J249" s="73"/>
      <c r="K249" s="73"/>
    </row>
    <row r="250" spans="1:11" s="83" customFormat="1" ht="37.5">
      <c r="A250" s="125" t="s">
        <v>246</v>
      </c>
      <c r="B250" s="122" t="s">
        <v>16</v>
      </c>
      <c r="C250" s="122" t="s">
        <v>238</v>
      </c>
      <c r="D250" s="122" t="s">
        <v>250</v>
      </c>
      <c r="E250" s="122" t="s">
        <v>268</v>
      </c>
      <c r="F250" s="122"/>
      <c r="G250" s="194">
        <f t="shared" si="32"/>
        <v>1487713</v>
      </c>
      <c r="H250" s="194">
        <f t="shared" si="32"/>
        <v>1482713</v>
      </c>
      <c r="I250" s="218">
        <f t="shared" si="32"/>
        <v>1482713</v>
      </c>
      <c r="J250" s="73"/>
      <c r="K250" s="73"/>
    </row>
    <row r="251" spans="1:11" s="83" customFormat="1" ht="79.5" customHeight="1">
      <c r="A251" s="125" t="s">
        <v>248</v>
      </c>
      <c r="B251" s="122" t="s">
        <v>16</v>
      </c>
      <c r="C251" s="122" t="s">
        <v>238</v>
      </c>
      <c r="D251" s="122" t="s">
        <v>250</v>
      </c>
      <c r="E251" s="122" t="s">
        <v>268</v>
      </c>
      <c r="F251" s="122" t="s">
        <v>256</v>
      </c>
      <c r="G251" s="194">
        <v>1487713</v>
      </c>
      <c r="H251" s="194">
        <v>1482713</v>
      </c>
      <c r="I251" s="218">
        <v>1482713</v>
      </c>
      <c r="J251" s="73"/>
      <c r="K251" s="73"/>
    </row>
    <row r="252" spans="1:11" s="83" customFormat="1" ht="26.25" customHeight="1">
      <c r="A252" s="125" t="s">
        <v>269</v>
      </c>
      <c r="B252" s="122" t="s">
        <v>16</v>
      </c>
      <c r="C252" s="122" t="s">
        <v>238</v>
      </c>
      <c r="D252" s="122" t="s">
        <v>250</v>
      </c>
      <c r="E252" s="122" t="s">
        <v>270</v>
      </c>
      <c r="F252" s="122"/>
      <c r="G252" s="194">
        <f t="shared" ref="G252:I253" si="33">G253</f>
        <v>1093524.26</v>
      </c>
      <c r="H252" s="194">
        <f t="shared" si="33"/>
        <v>686772.2</v>
      </c>
      <c r="I252" s="218">
        <f t="shared" si="33"/>
        <v>686772.2</v>
      </c>
      <c r="J252" s="73"/>
      <c r="K252" s="73"/>
    </row>
    <row r="253" spans="1:11" s="83" customFormat="1" ht="46.5" customHeight="1">
      <c r="A253" s="125" t="s">
        <v>246</v>
      </c>
      <c r="B253" s="122" t="s">
        <v>16</v>
      </c>
      <c r="C253" s="122" t="s">
        <v>238</v>
      </c>
      <c r="D253" s="122" t="s">
        <v>250</v>
      </c>
      <c r="E253" s="122" t="s">
        <v>271</v>
      </c>
      <c r="F253" s="122"/>
      <c r="G253" s="194">
        <f t="shared" si="33"/>
        <v>1093524.26</v>
      </c>
      <c r="H253" s="194">
        <f t="shared" si="33"/>
        <v>686772.2</v>
      </c>
      <c r="I253" s="218">
        <f t="shared" si="33"/>
        <v>686772.2</v>
      </c>
      <c r="J253" s="73"/>
      <c r="K253" s="73"/>
    </row>
    <row r="254" spans="1:11" s="83" customFormat="1" ht="81" customHeight="1">
      <c r="A254" s="125" t="s">
        <v>248</v>
      </c>
      <c r="B254" s="122" t="s">
        <v>16</v>
      </c>
      <c r="C254" s="122" t="s">
        <v>238</v>
      </c>
      <c r="D254" s="122" t="s">
        <v>250</v>
      </c>
      <c r="E254" s="122" t="s">
        <v>271</v>
      </c>
      <c r="F254" s="122" t="s">
        <v>256</v>
      </c>
      <c r="G254" s="194">
        <v>1093524.26</v>
      </c>
      <c r="H254" s="194">
        <v>686772.2</v>
      </c>
      <c r="I254" s="218">
        <v>686772.2</v>
      </c>
      <c r="J254" s="73"/>
      <c r="K254" s="73"/>
    </row>
    <row r="255" spans="1:11" s="83" customFormat="1" ht="42" customHeight="1">
      <c r="A255" s="205" t="s">
        <v>744</v>
      </c>
      <c r="B255" s="124" t="s">
        <v>17</v>
      </c>
      <c r="C255" s="124"/>
      <c r="D255" s="124"/>
      <c r="E255" s="124"/>
      <c r="F255" s="124"/>
      <c r="G255" s="225">
        <f>G256+G269</f>
        <v>81011190.789999992</v>
      </c>
      <c r="H255" s="225">
        <f>H256+H269</f>
        <v>26621236</v>
      </c>
      <c r="I255" s="230">
        <f>I256+I269</f>
        <v>26621236</v>
      </c>
      <c r="J255" s="73"/>
      <c r="K255" s="73"/>
    </row>
    <row r="256" spans="1:11" s="83" customFormat="1" ht="23.25" customHeight="1">
      <c r="A256" s="205" t="s">
        <v>237</v>
      </c>
      <c r="B256" s="124" t="s">
        <v>17</v>
      </c>
      <c r="C256" s="124" t="s">
        <v>238</v>
      </c>
      <c r="D256" s="124"/>
      <c r="E256" s="124"/>
      <c r="F256" s="124"/>
      <c r="G256" s="225">
        <f t="shared" ref="G256:I257" si="34">G257</f>
        <v>362925.3</v>
      </c>
      <c r="H256" s="225">
        <f t="shared" si="34"/>
        <v>354300</v>
      </c>
      <c r="I256" s="230">
        <f t="shared" si="34"/>
        <v>354300</v>
      </c>
      <c r="J256" s="73"/>
      <c r="K256" s="73"/>
    </row>
    <row r="257" spans="1:11" s="83" customFormat="1" ht="24" customHeight="1">
      <c r="A257" s="205" t="s">
        <v>324</v>
      </c>
      <c r="B257" s="124" t="s">
        <v>17</v>
      </c>
      <c r="C257" s="124" t="s">
        <v>238</v>
      </c>
      <c r="D257" s="124" t="s">
        <v>325</v>
      </c>
      <c r="E257" s="124"/>
      <c r="F257" s="124"/>
      <c r="G257" s="225">
        <f t="shared" si="34"/>
        <v>362925.3</v>
      </c>
      <c r="H257" s="225">
        <f t="shared" si="34"/>
        <v>354300</v>
      </c>
      <c r="I257" s="230">
        <f t="shared" si="34"/>
        <v>354300</v>
      </c>
      <c r="J257" s="73"/>
      <c r="K257" s="73"/>
    </row>
    <row r="258" spans="1:11" s="83" customFormat="1" ht="47.25" customHeight="1">
      <c r="A258" s="207" t="s">
        <v>326</v>
      </c>
      <c r="B258" s="122" t="s">
        <v>17</v>
      </c>
      <c r="C258" s="122" t="s">
        <v>238</v>
      </c>
      <c r="D258" s="122" t="s">
        <v>325</v>
      </c>
      <c r="E258" s="122" t="s">
        <v>327</v>
      </c>
      <c r="F258" s="122"/>
      <c r="G258" s="194">
        <f>G259+G265</f>
        <v>362925.3</v>
      </c>
      <c r="H258" s="194">
        <f>H259+H265</f>
        <v>354300</v>
      </c>
      <c r="I258" s="218">
        <f>I259+I265</f>
        <v>354300</v>
      </c>
      <c r="J258" s="73"/>
      <c r="K258" s="73"/>
    </row>
    <row r="259" spans="1:11" s="76" customFormat="1" ht="47.25" customHeight="1">
      <c r="A259" s="207" t="s">
        <v>287</v>
      </c>
      <c r="B259" s="122" t="s">
        <v>17</v>
      </c>
      <c r="C259" s="122" t="s">
        <v>238</v>
      </c>
      <c r="D259" s="122" t="s">
        <v>325</v>
      </c>
      <c r="E259" s="122" t="s">
        <v>328</v>
      </c>
      <c r="F259" s="122"/>
      <c r="G259" s="194">
        <f>G260</f>
        <v>192002</v>
      </c>
      <c r="H259" s="194">
        <f>H260</f>
        <v>164300</v>
      </c>
      <c r="I259" s="218">
        <f>I260</f>
        <v>164300</v>
      </c>
      <c r="J259" s="73"/>
      <c r="K259" s="73"/>
    </row>
    <row r="260" spans="1:11" s="76" customFormat="1" ht="56.25">
      <c r="A260" s="207" t="s">
        <v>329</v>
      </c>
      <c r="B260" s="122" t="s">
        <v>17</v>
      </c>
      <c r="C260" s="122" t="s">
        <v>238</v>
      </c>
      <c r="D260" s="122" t="s">
        <v>325</v>
      </c>
      <c r="E260" s="122" t="s">
        <v>330</v>
      </c>
      <c r="F260" s="122"/>
      <c r="G260" s="194">
        <f>G261+G263</f>
        <v>192002</v>
      </c>
      <c r="H260" s="194">
        <f>H261+H263</f>
        <v>164300</v>
      </c>
      <c r="I260" s="218">
        <f>I261+I263</f>
        <v>164300</v>
      </c>
      <c r="J260" s="73"/>
      <c r="K260" s="73"/>
    </row>
    <row r="261" spans="1:11" s="76" customFormat="1" ht="56.25">
      <c r="A261" s="207" t="s">
        <v>331</v>
      </c>
      <c r="B261" s="122" t="s">
        <v>17</v>
      </c>
      <c r="C261" s="122" t="s">
        <v>238</v>
      </c>
      <c r="D261" s="122" t="s">
        <v>325</v>
      </c>
      <c r="E261" s="122" t="s">
        <v>332</v>
      </c>
      <c r="F261" s="122"/>
      <c r="G261" s="194">
        <f>G262</f>
        <v>124300</v>
      </c>
      <c r="H261" s="194">
        <f>H262</f>
        <v>124300</v>
      </c>
      <c r="I261" s="218">
        <f>I262</f>
        <v>124300</v>
      </c>
      <c r="J261" s="73"/>
      <c r="K261" s="73"/>
    </row>
    <row r="262" spans="1:11" s="76" customFormat="1" ht="45.75" customHeight="1">
      <c r="A262" s="125" t="s">
        <v>333</v>
      </c>
      <c r="B262" s="122" t="s">
        <v>17</v>
      </c>
      <c r="C262" s="122" t="s">
        <v>238</v>
      </c>
      <c r="D262" s="122" t="s">
        <v>325</v>
      </c>
      <c r="E262" s="122" t="s">
        <v>332</v>
      </c>
      <c r="F262" s="122" t="s">
        <v>334</v>
      </c>
      <c r="G262" s="194">
        <v>124300</v>
      </c>
      <c r="H262" s="194">
        <v>124300</v>
      </c>
      <c r="I262" s="218">
        <v>124300</v>
      </c>
      <c r="J262" s="73"/>
      <c r="K262" s="73"/>
    </row>
    <row r="263" spans="1:11" s="76" customFormat="1" ht="21" customHeight="1">
      <c r="A263" s="207" t="s">
        <v>335</v>
      </c>
      <c r="B263" s="122" t="s">
        <v>17</v>
      </c>
      <c r="C263" s="122" t="s">
        <v>238</v>
      </c>
      <c r="D263" s="122" t="s">
        <v>325</v>
      </c>
      <c r="E263" s="122" t="s">
        <v>336</v>
      </c>
      <c r="F263" s="122"/>
      <c r="G263" s="194">
        <f>G264</f>
        <v>67702</v>
      </c>
      <c r="H263" s="194">
        <f>H264</f>
        <v>40000</v>
      </c>
      <c r="I263" s="218">
        <f>I264</f>
        <v>40000</v>
      </c>
      <c r="J263" s="73"/>
      <c r="K263" s="73"/>
    </row>
    <row r="264" spans="1:11" s="76" customFormat="1" ht="45.75" customHeight="1">
      <c r="A264" s="125" t="s">
        <v>333</v>
      </c>
      <c r="B264" s="122" t="s">
        <v>17</v>
      </c>
      <c r="C264" s="122" t="s">
        <v>238</v>
      </c>
      <c r="D264" s="122" t="s">
        <v>325</v>
      </c>
      <c r="E264" s="122" t="s">
        <v>336</v>
      </c>
      <c r="F264" s="122" t="s">
        <v>334</v>
      </c>
      <c r="G264" s="194">
        <v>67702</v>
      </c>
      <c r="H264" s="194">
        <v>40000</v>
      </c>
      <c r="I264" s="218">
        <v>40000</v>
      </c>
      <c r="J264" s="73"/>
      <c r="K264" s="73"/>
    </row>
    <row r="265" spans="1:11" s="76" customFormat="1" ht="41.25" customHeight="1">
      <c r="A265" s="125" t="s">
        <v>337</v>
      </c>
      <c r="B265" s="122" t="s">
        <v>17</v>
      </c>
      <c r="C265" s="122" t="s">
        <v>238</v>
      </c>
      <c r="D265" s="122" t="s">
        <v>325</v>
      </c>
      <c r="E265" s="122" t="s">
        <v>338</v>
      </c>
      <c r="F265" s="122"/>
      <c r="G265" s="194">
        <f t="shared" ref="G265:I267" si="35">G266</f>
        <v>170923.3</v>
      </c>
      <c r="H265" s="194">
        <f t="shared" si="35"/>
        <v>190000</v>
      </c>
      <c r="I265" s="218">
        <f t="shared" si="35"/>
        <v>190000</v>
      </c>
      <c r="J265" s="73"/>
      <c r="K265" s="73"/>
    </row>
    <row r="266" spans="1:11" s="76" customFormat="1" ht="63" customHeight="1">
      <c r="A266" s="125" t="s">
        <v>339</v>
      </c>
      <c r="B266" s="122" t="s">
        <v>17</v>
      </c>
      <c r="C266" s="122" t="s">
        <v>238</v>
      </c>
      <c r="D266" s="122" t="s">
        <v>325</v>
      </c>
      <c r="E266" s="122" t="s">
        <v>340</v>
      </c>
      <c r="F266" s="122"/>
      <c r="G266" s="194">
        <f t="shared" si="35"/>
        <v>170923.3</v>
      </c>
      <c r="H266" s="194">
        <f t="shared" si="35"/>
        <v>190000</v>
      </c>
      <c r="I266" s="218">
        <f t="shared" si="35"/>
        <v>190000</v>
      </c>
      <c r="J266" s="73"/>
      <c r="K266" s="73"/>
    </row>
    <row r="267" spans="1:11" s="76" customFormat="1" ht="30.75" customHeight="1">
      <c r="A267" s="125" t="s">
        <v>341</v>
      </c>
      <c r="B267" s="122" t="s">
        <v>17</v>
      </c>
      <c r="C267" s="122" t="s">
        <v>238</v>
      </c>
      <c r="D267" s="122" t="s">
        <v>325</v>
      </c>
      <c r="E267" s="122" t="s">
        <v>342</v>
      </c>
      <c r="F267" s="122"/>
      <c r="G267" s="194">
        <f t="shared" si="35"/>
        <v>170923.3</v>
      </c>
      <c r="H267" s="194">
        <f t="shared" si="35"/>
        <v>190000</v>
      </c>
      <c r="I267" s="218">
        <f t="shared" si="35"/>
        <v>190000</v>
      </c>
      <c r="J267" s="73"/>
      <c r="K267" s="73"/>
    </row>
    <row r="268" spans="1:11" s="76" customFormat="1" ht="45.75" customHeight="1">
      <c r="A268" s="125" t="s">
        <v>284</v>
      </c>
      <c r="B268" s="122" t="s">
        <v>17</v>
      </c>
      <c r="C268" s="122" t="s">
        <v>238</v>
      </c>
      <c r="D268" s="122" t="s">
        <v>325</v>
      </c>
      <c r="E268" s="122" t="s">
        <v>342</v>
      </c>
      <c r="F268" s="122" t="s">
        <v>315</v>
      </c>
      <c r="G268" s="194">
        <v>170923.3</v>
      </c>
      <c r="H268" s="194">
        <v>190000</v>
      </c>
      <c r="I268" s="218">
        <v>190000</v>
      </c>
      <c r="J268" s="73"/>
      <c r="K268" s="73"/>
    </row>
    <row r="269" spans="1:11" s="76" customFormat="1" ht="21.75" customHeight="1">
      <c r="A269" s="205" t="s">
        <v>741</v>
      </c>
      <c r="B269" s="124" t="s">
        <v>17</v>
      </c>
      <c r="C269" s="124">
        <v>10</v>
      </c>
      <c r="D269" s="124"/>
      <c r="E269" s="124"/>
      <c r="F269" s="124"/>
      <c r="G269" s="225">
        <f>G270+G276+G294+G308</f>
        <v>80648265.489999995</v>
      </c>
      <c r="H269" s="225">
        <f>H270+H276+H294+H308</f>
        <v>26266936</v>
      </c>
      <c r="I269" s="230">
        <f>I270+I276+I294+I308</f>
        <v>26266936</v>
      </c>
      <c r="J269" s="73"/>
      <c r="K269" s="73"/>
    </row>
    <row r="270" spans="1:11" s="76" customFormat="1">
      <c r="A270" s="205" t="s">
        <v>659</v>
      </c>
      <c r="B270" s="124" t="s">
        <v>17</v>
      </c>
      <c r="C270" s="124" t="s">
        <v>660</v>
      </c>
      <c r="D270" s="124" t="s">
        <v>238</v>
      </c>
      <c r="E270" s="124"/>
      <c r="F270" s="124"/>
      <c r="G270" s="225">
        <f t="shared" ref="G270:I274" si="36">G271</f>
        <v>138751.49</v>
      </c>
      <c r="H270" s="225">
        <f t="shared" si="36"/>
        <v>30000</v>
      </c>
      <c r="I270" s="230">
        <f t="shared" si="36"/>
        <v>30000</v>
      </c>
      <c r="J270" s="73"/>
      <c r="K270" s="73"/>
    </row>
    <row r="271" spans="1:11" s="76" customFormat="1" ht="37.5">
      <c r="A271" s="207" t="s">
        <v>326</v>
      </c>
      <c r="B271" s="122" t="s">
        <v>17</v>
      </c>
      <c r="C271" s="122" t="s">
        <v>660</v>
      </c>
      <c r="D271" s="122" t="s">
        <v>238</v>
      </c>
      <c r="E271" s="122" t="s">
        <v>327</v>
      </c>
      <c r="F271" s="124"/>
      <c r="G271" s="194">
        <f t="shared" si="36"/>
        <v>138751.49</v>
      </c>
      <c r="H271" s="194">
        <f t="shared" si="36"/>
        <v>30000</v>
      </c>
      <c r="I271" s="218">
        <f t="shared" si="36"/>
        <v>30000</v>
      </c>
      <c r="J271" s="73"/>
      <c r="K271" s="73"/>
    </row>
    <row r="272" spans="1:11" s="76" customFormat="1" ht="37.5">
      <c r="A272" s="125" t="s">
        <v>337</v>
      </c>
      <c r="B272" s="122" t="s">
        <v>17</v>
      </c>
      <c r="C272" s="122" t="s">
        <v>660</v>
      </c>
      <c r="D272" s="122" t="s">
        <v>238</v>
      </c>
      <c r="E272" s="122" t="s">
        <v>338</v>
      </c>
      <c r="F272" s="122"/>
      <c r="G272" s="194">
        <f t="shared" si="36"/>
        <v>138751.49</v>
      </c>
      <c r="H272" s="194">
        <f t="shared" si="36"/>
        <v>30000</v>
      </c>
      <c r="I272" s="218">
        <f t="shared" si="36"/>
        <v>30000</v>
      </c>
      <c r="J272" s="73"/>
      <c r="K272" s="73"/>
    </row>
    <row r="273" spans="1:12" s="76" customFormat="1" ht="37.5">
      <c r="A273" s="209" t="s">
        <v>661</v>
      </c>
      <c r="B273" s="122" t="s">
        <v>17</v>
      </c>
      <c r="C273" s="122" t="s">
        <v>660</v>
      </c>
      <c r="D273" s="122" t="s">
        <v>238</v>
      </c>
      <c r="E273" s="122" t="s">
        <v>662</v>
      </c>
      <c r="F273" s="122"/>
      <c r="G273" s="194">
        <f t="shared" si="36"/>
        <v>138751.49</v>
      </c>
      <c r="H273" s="194">
        <f t="shared" si="36"/>
        <v>30000</v>
      </c>
      <c r="I273" s="218">
        <f t="shared" si="36"/>
        <v>30000</v>
      </c>
      <c r="J273" s="73"/>
      <c r="K273" s="73"/>
    </row>
    <row r="274" spans="1:12" s="76" customFormat="1" ht="37.5">
      <c r="A274" s="202" t="s">
        <v>663</v>
      </c>
      <c r="B274" s="122" t="s">
        <v>17</v>
      </c>
      <c r="C274" s="122" t="s">
        <v>660</v>
      </c>
      <c r="D274" s="122" t="s">
        <v>238</v>
      </c>
      <c r="E274" s="122" t="s">
        <v>664</v>
      </c>
      <c r="F274" s="122"/>
      <c r="G274" s="194">
        <f t="shared" si="36"/>
        <v>138751.49</v>
      </c>
      <c r="H274" s="194">
        <f t="shared" si="36"/>
        <v>30000</v>
      </c>
      <c r="I274" s="218">
        <f t="shared" si="36"/>
        <v>30000</v>
      </c>
      <c r="J274" s="73"/>
      <c r="K274" s="73"/>
    </row>
    <row r="275" spans="1:12" s="76" customFormat="1">
      <c r="A275" s="215" t="s">
        <v>611</v>
      </c>
      <c r="B275" s="122" t="s">
        <v>17</v>
      </c>
      <c r="C275" s="122" t="s">
        <v>660</v>
      </c>
      <c r="D275" s="122" t="s">
        <v>238</v>
      </c>
      <c r="E275" s="122" t="s">
        <v>664</v>
      </c>
      <c r="F275" s="122" t="s">
        <v>612</v>
      </c>
      <c r="G275" s="194">
        <v>138751.49</v>
      </c>
      <c r="H275" s="194">
        <v>30000</v>
      </c>
      <c r="I275" s="218">
        <v>30000</v>
      </c>
      <c r="J275" s="73"/>
      <c r="K275" s="73"/>
    </row>
    <row r="276" spans="1:12" s="76" customFormat="1">
      <c r="A276" s="205" t="s">
        <v>665</v>
      </c>
      <c r="B276" s="124" t="s">
        <v>17</v>
      </c>
      <c r="C276" s="124">
        <v>10</v>
      </c>
      <c r="D276" s="124" t="s">
        <v>250</v>
      </c>
      <c r="E276" s="124"/>
      <c r="F276" s="124"/>
      <c r="G276" s="225">
        <f t="shared" ref="G276:I277" si="37">G277</f>
        <v>20095910</v>
      </c>
      <c r="H276" s="225">
        <f t="shared" si="37"/>
        <v>20095910</v>
      </c>
      <c r="I276" s="230">
        <f t="shared" si="37"/>
        <v>20095910</v>
      </c>
      <c r="J276" s="73"/>
      <c r="K276" s="73"/>
    </row>
    <row r="277" spans="1:12" s="76" customFormat="1" ht="37.5">
      <c r="A277" s="207" t="s">
        <v>326</v>
      </c>
      <c r="B277" s="122" t="s">
        <v>17</v>
      </c>
      <c r="C277" s="122">
        <v>10</v>
      </c>
      <c r="D277" s="122" t="s">
        <v>250</v>
      </c>
      <c r="E277" s="122" t="s">
        <v>327</v>
      </c>
      <c r="F277" s="122"/>
      <c r="G277" s="194">
        <f t="shared" si="37"/>
        <v>20095910</v>
      </c>
      <c r="H277" s="194">
        <f t="shared" si="37"/>
        <v>20095910</v>
      </c>
      <c r="I277" s="218">
        <f t="shared" si="37"/>
        <v>20095910</v>
      </c>
      <c r="J277" s="73"/>
      <c r="K277" s="73"/>
    </row>
    <row r="278" spans="1:12" s="76" customFormat="1" ht="37.5">
      <c r="A278" s="125" t="s">
        <v>337</v>
      </c>
      <c r="B278" s="122" t="s">
        <v>17</v>
      </c>
      <c r="C278" s="122">
        <v>10</v>
      </c>
      <c r="D278" s="122" t="s">
        <v>250</v>
      </c>
      <c r="E278" s="122" t="s">
        <v>338</v>
      </c>
      <c r="F278" s="122"/>
      <c r="G278" s="194">
        <f>G279+G283+G287</f>
        <v>20095910</v>
      </c>
      <c r="H278" s="194">
        <f>H279+H283+H287</f>
        <v>20095910</v>
      </c>
      <c r="I278" s="194">
        <f>I279+I283+I287</f>
        <v>20095910</v>
      </c>
      <c r="J278" s="73"/>
      <c r="K278" s="73"/>
    </row>
    <row r="279" spans="1:12" s="82" customFormat="1" ht="37.5">
      <c r="A279" s="209" t="s">
        <v>670</v>
      </c>
      <c r="B279" s="122" t="s">
        <v>17</v>
      </c>
      <c r="C279" s="122">
        <v>10</v>
      </c>
      <c r="D279" s="122" t="s">
        <v>250</v>
      </c>
      <c r="E279" s="122" t="s">
        <v>671</v>
      </c>
      <c r="F279" s="122"/>
      <c r="G279" s="194">
        <f>G280</f>
        <v>252427</v>
      </c>
      <c r="H279" s="194">
        <f>H280</f>
        <v>252427</v>
      </c>
      <c r="I279" s="218">
        <f>I280</f>
        <v>252427</v>
      </c>
      <c r="J279" s="73"/>
      <c r="K279" s="73"/>
    </row>
    <row r="280" spans="1:12" s="82" customFormat="1" ht="37.5">
      <c r="A280" s="125" t="s">
        <v>672</v>
      </c>
      <c r="B280" s="122" t="s">
        <v>17</v>
      </c>
      <c r="C280" s="122">
        <v>10</v>
      </c>
      <c r="D280" s="122" t="s">
        <v>250</v>
      </c>
      <c r="E280" s="122" t="s">
        <v>673</v>
      </c>
      <c r="F280" s="122"/>
      <c r="G280" s="194">
        <f>G281+G282</f>
        <v>252427</v>
      </c>
      <c r="H280" s="194">
        <f>H281+H282</f>
        <v>252427</v>
      </c>
      <c r="I280" s="218">
        <f>I281+I282</f>
        <v>252427</v>
      </c>
      <c r="J280" s="73"/>
      <c r="K280" s="73"/>
    </row>
    <row r="281" spans="1:12" s="76" customFormat="1" ht="37.5">
      <c r="A281" s="125" t="s">
        <v>284</v>
      </c>
      <c r="B281" s="122" t="s">
        <v>17</v>
      </c>
      <c r="C281" s="122">
        <v>10</v>
      </c>
      <c r="D281" s="122" t="s">
        <v>250</v>
      </c>
      <c r="E281" s="122" t="s">
        <v>673</v>
      </c>
      <c r="F281" s="122" t="s">
        <v>315</v>
      </c>
      <c r="G281" s="227">
        <v>4250</v>
      </c>
      <c r="H281" s="227">
        <v>4250</v>
      </c>
      <c r="I281" s="232">
        <v>4250</v>
      </c>
      <c r="J281" s="73"/>
      <c r="K281" s="73"/>
    </row>
    <row r="282" spans="1:12" s="76" customFormat="1">
      <c r="A282" s="215" t="s">
        <v>611</v>
      </c>
      <c r="B282" s="122" t="s">
        <v>17</v>
      </c>
      <c r="C282" s="122">
        <v>10</v>
      </c>
      <c r="D282" s="122" t="s">
        <v>250</v>
      </c>
      <c r="E282" s="122" t="s">
        <v>673</v>
      </c>
      <c r="F282" s="122" t="s">
        <v>612</v>
      </c>
      <c r="G282" s="227">
        <v>248177</v>
      </c>
      <c r="H282" s="227">
        <v>248177</v>
      </c>
      <c r="I282" s="232">
        <v>248177</v>
      </c>
      <c r="J282" s="73"/>
      <c r="K282" s="73"/>
      <c r="L282" s="84"/>
    </row>
    <row r="283" spans="1:12" s="76" customFormat="1" ht="37.5">
      <c r="A283" s="209" t="s">
        <v>674</v>
      </c>
      <c r="B283" s="122" t="s">
        <v>17</v>
      </c>
      <c r="C283" s="122">
        <v>10</v>
      </c>
      <c r="D283" s="122" t="s">
        <v>250</v>
      </c>
      <c r="E283" s="122" t="s">
        <v>675</v>
      </c>
      <c r="F283" s="122"/>
      <c r="G283" s="194">
        <f>G284</f>
        <v>1287647</v>
      </c>
      <c r="H283" s="194">
        <f>H284</f>
        <v>1287647</v>
      </c>
      <c r="I283" s="218">
        <f>I284</f>
        <v>1287647</v>
      </c>
      <c r="J283" s="73"/>
      <c r="K283" s="73"/>
    </row>
    <row r="284" spans="1:12" s="76" customFormat="1" ht="37.5">
      <c r="A284" s="125" t="s">
        <v>676</v>
      </c>
      <c r="B284" s="122" t="s">
        <v>17</v>
      </c>
      <c r="C284" s="122">
        <v>10</v>
      </c>
      <c r="D284" s="122" t="s">
        <v>250</v>
      </c>
      <c r="E284" s="122" t="s">
        <v>677</v>
      </c>
      <c r="F284" s="122"/>
      <c r="G284" s="194">
        <f>G285+G286</f>
        <v>1287647</v>
      </c>
      <c r="H284" s="194">
        <f>H285+H286</f>
        <v>1287647</v>
      </c>
      <c r="I284" s="218">
        <f>I285+I286</f>
        <v>1287647</v>
      </c>
      <c r="J284" s="73"/>
      <c r="K284" s="73"/>
    </row>
    <row r="285" spans="1:12" s="76" customFormat="1" ht="37.5">
      <c r="A285" s="125" t="s">
        <v>284</v>
      </c>
      <c r="B285" s="122" t="s">
        <v>17</v>
      </c>
      <c r="C285" s="122">
        <v>10</v>
      </c>
      <c r="D285" s="122" t="s">
        <v>250</v>
      </c>
      <c r="E285" s="122" t="s">
        <v>677</v>
      </c>
      <c r="F285" s="122" t="s">
        <v>315</v>
      </c>
      <c r="G285" s="194">
        <v>17000</v>
      </c>
      <c r="H285" s="194">
        <v>17000</v>
      </c>
      <c r="I285" s="218">
        <v>17000</v>
      </c>
      <c r="J285" s="73"/>
      <c r="K285" s="73"/>
    </row>
    <row r="286" spans="1:12" s="76" customFormat="1">
      <c r="A286" s="215" t="s">
        <v>611</v>
      </c>
      <c r="B286" s="122" t="s">
        <v>17</v>
      </c>
      <c r="C286" s="122">
        <v>10</v>
      </c>
      <c r="D286" s="122" t="s">
        <v>250</v>
      </c>
      <c r="E286" s="122" t="s">
        <v>677</v>
      </c>
      <c r="F286" s="122" t="s">
        <v>612</v>
      </c>
      <c r="G286" s="119">
        <v>1270647</v>
      </c>
      <c r="H286" s="119">
        <v>1270647</v>
      </c>
      <c r="I286" s="203">
        <v>1270647</v>
      </c>
      <c r="J286" s="73"/>
      <c r="K286" s="73"/>
    </row>
    <row r="287" spans="1:12" s="76" customFormat="1" ht="37.5">
      <c r="A287" s="209" t="s">
        <v>678</v>
      </c>
      <c r="B287" s="122" t="s">
        <v>17</v>
      </c>
      <c r="C287" s="122">
        <v>10</v>
      </c>
      <c r="D287" s="122" t="s">
        <v>250</v>
      </c>
      <c r="E287" s="122" t="s">
        <v>679</v>
      </c>
      <c r="F287" s="122"/>
      <c r="G287" s="194">
        <f>G288+G291</f>
        <v>18555836</v>
      </c>
      <c r="H287" s="194">
        <f>H288+H291</f>
        <v>18555836</v>
      </c>
      <c r="I287" s="194">
        <f>I288+I291</f>
        <v>18555836</v>
      </c>
      <c r="J287" s="73"/>
      <c r="K287" s="73"/>
    </row>
    <row r="288" spans="1:12" s="76" customFormat="1">
      <c r="A288" s="125" t="s">
        <v>680</v>
      </c>
      <c r="B288" s="122" t="s">
        <v>17</v>
      </c>
      <c r="C288" s="122">
        <v>10</v>
      </c>
      <c r="D288" s="122" t="s">
        <v>250</v>
      </c>
      <c r="E288" s="122" t="s">
        <v>681</v>
      </c>
      <c r="F288" s="122"/>
      <c r="G288" s="194">
        <f>G289+G290</f>
        <v>16535386</v>
      </c>
      <c r="H288" s="194">
        <f>H289+H290</f>
        <v>16535386</v>
      </c>
      <c r="I288" s="218">
        <f>I289+I290</f>
        <v>16535386</v>
      </c>
      <c r="J288" s="73"/>
      <c r="K288" s="73"/>
      <c r="L288" s="75"/>
    </row>
    <row r="289" spans="1:12" s="76" customFormat="1" ht="37.5">
      <c r="A289" s="125" t="s">
        <v>284</v>
      </c>
      <c r="B289" s="122" t="s">
        <v>17</v>
      </c>
      <c r="C289" s="122">
        <v>10</v>
      </c>
      <c r="D289" s="122" t="s">
        <v>250</v>
      </c>
      <c r="E289" s="122" t="s">
        <v>681</v>
      </c>
      <c r="F289" s="122" t="s">
        <v>315</v>
      </c>
      <c r="G289" s="194">
        <v>287000</v>
      </c>
      <c r="H289" s="194">
        <v>287000</v>
      </c>
      <c r="I289" s="218">
        <v>287000</v>
      </c>
      <c r="J289" s="73"/>
      <c r="K289" s="73"/>
      <c r="L289" s="85"/>
    </row>
    <row r="290" spans="1:12" s="82" customFormat="1">
      <c r="A290" s="215" t="s">
        <v>611</v>
      </c>
      <c r="B290" s="122" t="s">
        <v>17</v>
      </c>
      <c r="C290" s="122">
        <v>10</v>
      </c>
      <c r="D290" s="122" t="s">
        <v>250</v>
      </c>
      <c r="E290" s="122" t="s">
        <v>681</v>
      </c>
      <c r="F290" s="122" t="s">
        <v>612</v>
      </c>
      <c r="G290" s="194">
        <v>16248386</v>
      </c>
      <c r="H290" s="194">
        <v>16248386</v>
      </c>
      <c r="I290" s="218">
        <v>16248386</v>
      </c>
      <c r="J290" s="73"/>
      <c r="K290" s="73"/>
    </row>
    <row r="291" spans="1:12" s="82" customFormat="1">
      <c r="A291" s="202" t="s">
        <v>682</v>
      </c>
      <c r="B291" s="122" t="s">
        <v>17</v>
      </c>
      <c r="C291" s="122">
        <v>10</v>
      </c>
      <c r="D291" s="122" t="s">
        <v>250</v>
      </c>
      <c r="E291" s="122" t="s">
        <v>683</v>
      </c>
      <c r="F291" s="122"/>
      <c r="G291" s="194">
        <f>G292+G293</f>
        <v>2020450</v>
      </c>
      <c r="H291" s="194">
        <f>H292+H293</f>
        <v>2020450</v>
      </c>
      <c r="I291" s="218">
        <f>I292+I293</f>
        <v>2020450</v>
      </c>
      <c r="J291" s="73"/>
      <c r="K291" s="73"/>
    </row>
    <row r="292" spans="1:12" s="82" customFormat="1" ht="37.5">
      <c r="A292" s="125" t="s">
        <v>284</v>
      </c>
      <c r="B292" s="122" t="s">
        <v>17</v>
      </c>
      <c r="C292" s="122">
        <v>10</v>
      </c>
      <c r="D292" s="122" t="s">
        <v>250</v>
      </c>
      <c r="E292" s="122" t="s">
        <v>683</v>
      </c>
      <c r="F292" s="122" t="s">
        <v>315</v>
      </c>
      <c r="G292" s="194">
        <v>40450</v>
      </c>
      <c r="H292" s="194">
        <v>40450</v>
      </c>
      <c r="I292" s="218">
        <v>40450</v>
      </c>
      <c r="J292" s="73"/>
      <c r="K292" s="73"/>
    </row>
    <row r="293" spans="1:12" s="79" customFormat="1">
      <c r="A293" s="215" t="s">
        <v>611</v>
      </c>
      <c r="B293" s="122" t="s">
        <v>17</v>
      </c>
      <c r="C293" s="122">
        <v>10</v>
      </c>
      <c r="D293" s="122" t="s">
        <v>250</v>
      </c>
      <c r="E293" s="122" t="s">
        <v>683</v>
      </c>
      <c r="F293" s="122" t="s">
        <v>612</v>
      </c>
      <c r="G293" s="119">
        <v>1980000</v>
      </c>
      <c r="H293" s="119">
        <v>1980000</v>
      </c>
      <c r="I293" s="203">
        <v>1980000</v>
      </c>
      <c r="J293" s="73"/>
      <c r="K293" s="73"/>
    </row>
    <row r="294" spans="1:12" s="79" customFormat="1">
      <c r="A294" s="205" t="s">
        <v>692</v>
      </c>
      <c r="B294" s="124" t="s">
        <v>17</v>
      </c>
      <c r="C294" s="124" t="s">
        <v>660</v>
      </c>
      <c r="D294" s="124" t="s">
        <v>273</v>
      </c>
      <c r="E294" s="124"/>
      <c r="F294" s="124"/>
      <c r="G294" s="118">
        <f t="shared" ref="G294:I298" si="38">G295</f>
        <v>55463804</v>
      </c>
      <c r="H294" s="118">
        <f t="shared" si="38"/>
        <v>2777226</v>
      </c>
      <c r="I294" s="199">
        <f t="shared" si="38"/>
        <v>2777226</v>
      </c>
      <c r="J294" s="73"/>
      <c r="K294" s="73"/>
    </row>
    <row r="295" spans="1:12" s="79" customFormat="1" ht="37.5">
      <c r="A295" s="207" t="s">
        <v>326</v>
      </c>
      <c r="B295" s="122" t="s">
        <v>17</v>
      </c>
      <c r="C295" s="122" t="s">
        <v>660</v>
      </c>
      <c r="D295" s="122" t="s">
        <v>273</v>
      </c>
      <c r="E295" s="122" t="s">
        <v>327</v>
      </c>
      <c r="F295" s="122"/>
      <c r="G295" s="119">
        <f>G296+G300</f>
        <v>55463804</v>
      </c>
      <c r="H295" s="119">
        <f t="shared" si="38"/>
        <v>2777226</v>
      </c>
      <c r="I295" s="203">
        <f t="shared" si="38"/>
        <v>2777226</v>
      </c>
      <c r="J295" s="73"/>
      <c r="K295" s="73"/>
    </row>
    <row r="296" spans="1:12" s="79" customFormat="1" ht="37.5">
      <c r="A296" s="125" t="s">
        <v>337</v>
      </c>
      <c r="B296" s="122" t="s">
        <v>17</v>
      </c>
      <c r="C296" s="122" t="s">
        <v>660</v>
      </c>
      <c r="D296" s="122" t="s">
        <v>273</v>
      </c>
      <c r="E296" s="122" t="s">
        <v>338</v>
      </c>
      <c r="F296" s="122"/>
      <c r="G296" s="119">
        <f t="shared" si="38"/>
        <v>2777226</v>
      </c>
      <c r="H296" s="119">
        <f t="shared" si="38"/>
        <v>2777226</v>
      </c>
      <c r="I296" s="203">
        <f t="shared" si="38"/>
        <v>2777226</v>
      </c>
      <c r="J296" s="73"/>
      <c r="K296" s="73"/>
    </row>
    <row r="297" spans="1:12" s="79" customFormat="1" ht="56.25">
      <c r="A297" s="125" t="s">
        <v>694</v>
      </c>
      <c r="B297" s="122" t="s">
        <v>17</v>
      </c>
      <c r="C297" s="122" t="s">
        <v>660</v>
      </c>
      <c r="D297" s="122" t="s">
        <v>273</v>
      </c>
      <c r="E297" s="122" t="s">
        <v>695</v>
      </c>
      <c r="F297" s="122"/>
      <c r="G297" s="119">
        <f t="shared" si="38"/>
        <v>2777226</v>
      </c>
      <c r="H297" s="119">
        <f t="shared" si="38"/>
        <v>2777226</v>
      </c>
      <c r="I297" s="203">
        <f t="shared" si="38"/>
        <v>2777226</v>
      </c>
      <c r="J297" s="73"/>
      <c r="K297" s="73"/>
    </row>
    <row r="298" spans="1:12" s="79" customFormat="1">
      <c r="A298" s="125" t="s">
        <v>696</v>
      </c>
      <c r="B298" s="122" t="s">
        <v>17</v>
      </c>
      <c r="C298" s="122" t="s">
        <v>660</v>
      </c>
      <c r="D298" s="122" t="s">
        <v>273</v>
      </c>
      <c r="E298" s="122" t="s">
        <v>697</v>
      </c>
      <c r="F298" s="122"/>
      <c r="G298" s="119">
        <f t="shared" si="38"/>
        <v>2777226</v>
      </c>
      <c r="H298" s="119">
        <f t="shared" si="38"/>
        <v>2777226</v>
      </c>
      <c r="I298" s="203">
        <f t="shared" si="38"/>
        <v>2777226</v>
      </c>
      <c r="J298" s="73"/>
      <c r="K298" s="73"/>
    </row>
    <row r="299" spans="1:12" s="79" customFormat="1">
      <c r="A299" s="215" t="s">
        <v>611</v>
      </c>
      <c r="B299" s="122" t="s">
        <v>17</v>
      </c>
      <c r="C299" s="122" t="s">
        <v>660</v>
      </c>
      <c r="D299" s="122" t="s">
        <v>273</v>
      </c>
      <c r="E299" s="122" t="s">
        <v>697</v>
      </c>
      <c r="F299" s="122" t="s">
        <v>612</v>
      </c>
      <c r="G299" s="119">
        <v>2777226</v>
      </c>
      <c r="H299" s="119">
        <v>2777226</v>
      </c>
      <c r="I299" s="203">
        <v>2777226</v>
      </c>
      <c r="J299" s="73"/>
      <c r="K299" s="73"/>
    </row>
    <row r="300" spans="1:12" s="246" customFormat="1" ht="37.5">
      <c r="A300" s="214" t="s">
        <v>864</v>
      </c>
      <c r="B300" s="122" t="s">
        <v>17</v>
      </c>
      <c r="C300" s="122" t="s">
        <v>660</v>
      </c>
      <c r="D300" s="122" t="s">
        <v>273</v>
      </c>
      <c r="E300" s="122" t="s">
        <v>344</v>
      </c>
      <c r="F300" s="122"/>
      <c r="G300" s="119">
        <f>G301</f>
        <v>52686578</v>
      </c>
      <c r="H300" s="119">
        <f>H301</f>
        <v>0</v>
      </c>
      <c r="I300" s="119">
        <f>I301</f>
        <v>0</v>
      </c>
      <c r="J300" s="245"/>
      <c r="K300" s="245"/>
    </row>
    <row r="301" spans="1:12" s="246" customFormat="1" ht="56.25">
      <c r="A301" s="214" t="s">
        <v>865</v>
      </c>
      <c r="B301" s="122" t="s">
        <v>17</v>
      </c>
      <c r="C301" s="122" t="s">
        <v>660</v>
      </c>
      <c r="D301" s="122" t="s">
        <v>273</v>
      </c>
      <c r="E301" s="122" t="s">
        <v>838</v>
      </c>
      <c r="F301" s="122"/>
      <c r="G301" s="119">
        <f>G302+G306+G304</f>
        <v>52686578</v>
      </c>
      <c r="H301" s="119">
        <f>H302+H306</f>
        <v>0</v>
      </c>
      <c r="I301" s="119">
        <f>I302+I306</f>
        <v>0</v>
      </c>
      <c r="J301" s="245"/>
      <c r="K301" s="245"/>
    </row>
    <row r="302" spans="1:12" s="79" customFormat="1" ht="37.5">
      <c r="A302" s="214" t="s">
        <v>841</v>
      </c>
      <c r="B302" s="122" t="s">
        <v>17</v>
      </c>
      <c r="C302" s="122" t="s">
        <v>660</v>
      </c>
      <c r="D302" s="122" t="s">
        <v>273</v>
      </c>
      <c r="E302" s="122" t="s">
        <v>839</v>
      </c>
      <c r="F302" s="122"/>
      <c r="G302" s="119">
        <f>G303</f>
        <v>41337630</v>
      </c>
      <c r="H302" s="119">
        <f>H303</f>
        <v>0</v>
      </c>
      <c r="I302" s="119">
        <f>I303</f>
        <v>0</v>
      </c>
      <c r="J302" s="73"/>
      <c r="K302" s="73"/>
    </row>
    <row r="303" spans="1:12" s="79" customFormat="1">
      <c r="A303" s="215" t="s">
        <v>611</v>
      </c>
      <c r="B303" s="122" t="s">
        <v>17</v>
      </c>
      <c r="C303" s="122" t="s">
        <v>660</v>
      </c>
      <c r="D303" s="122" t="s">
        <v>273</v>
      </c>
      <c r="E303" s="122" t="s">
        <v>839</v>
      </c>
      <c r="F303" s="122" t="s">
        <v>612</v>
      </c>
      <c r="G303" s="119">
        <v>41337630</v>
      </c>
      <c r="H303" s="119">
        <v>0</v>
      </c>
      <c r="I303" s="203">
        <v>0</v>
      </c>
      <c r="J303" s="73"/>
      <c r="K303" s="73"/>
    </row>
    <row r="304" spans="1:12" s="79" customFormat="1" ht="56.25">
      <c r="A304" s="214" t="s">
        <v>950</v>
      </c>
      <c r="B304" s="122" t="s">
        <v>17</v>
      </c>
      <c r="C304" s="122" t="s">
        <v>660</v>
      </c>
      <c r="D304" s="122" t="s">
        <v>273</v>
      </c>
      <c r="E304" s="122" t="s">
        <v>951</v>
      </c>
      <c r="F304" s="122"/>
      <c r="G304" s="119">
        <f>G305</f>
        <v>10621519</v>
      </c>
      <c r="H304" s="119"/>
      <c r="I304" s="259"/>
      <c r="J304" s="73"/>
      <c r="K304" s="73"/>
    </row>
    <row r="305" spans="1:11" s="79" customFormat="1">
      <c r="A305" s="215" t="s">
        <v>611</v>
      </c>
      <c r="B305" s="122" t="s">
        <v>17</v>
      </c>
      <c r="C305" s="122" t="s">
        <v>660</v>
      </c>
      <c r="D305" s="122" t="s">
        <v>273</v>
      </c>
      <c r="E305" s="122" t="s">
        <v>951</v>
      </c>
      <c r="F305" s="122" t="s">
        <v>612</v>
      </c>
      <c r="G305" s="119">
        <f>5431574+5189945</f>
        <v>10621519</v>
      </c>
      <c r="H305" s="119"/>
      <c r="I305" s="259"/>
      <c r="J305" s="73"/>
      <c r="K305" s="73"/>
    </row>
    <row r="306" spans="1:11" s="79" customFormat="1" ht="37.5">
      <c r="A306" s="214" t="s">
        <v>842</v>
      </c>
      <c r="B306" s="122" t="s">
        <v>17</v>
      </c>
      <c r="C306" s="122" t="s">
        <v>660</v>
      </c>
      <c r="D306" s="122" t="s">
        <v>273</v>
      </c>
      <c r="E306" s="122" t="s">
        <v>840</v>
      </c>
      <c r="F306" s="122"/>
      <c r="G306" s="119">
        <f>G307</f>
        <v>727429</v>
      </c>
      <c r="H306" s="119">
        <f>H307</f>
        <v>0</v>
      </c>
      <c r="I306" s="119">
        <f>I307</f>
        <v>0</v>
      </c>
      <c r="J306" s="73"/>
      <c r="K306" s="73"/>
    </row>
    <row r="307" spans="1:11" s="79" customFormat="1" ht="37.5">
      <c r="A307" s="125" t="s">
        <v>284</v>
      </c>
      <c r="B307" s="122" t="s">
        <v>17</v>
      </c>
      <c r="C307" s="122" t="s">
        <v>660</v>
      </c>
      <c r="D307" s="122" t="s">
        <v>273</v>
      </c>
      <c r="E307" s="122" t="s">
        <v>840</v>
      </c>
      <c r="F307" s="122" t="s">
        <v>315</v>
      </c>
      <c r="G307" s="119">
        <f>651386+76043</f>
        <v>727429</v>
      </c>
      <c r="H307" s="119">
        <v>0</v>
      </c>
      <c r="I307" s="203">
        <v>0</v>
      </c>
      <c r="J307" s="73"/>
      <c r="K307" s="73"/>
    </row>
    <row r="308" spans="1:11" s="79" customFormat="1" ht="23.25" customHeight="1">
      <c r="A308" s="205" t="s">
        <v>705</v>
      </c>
      <c r="B308" s="124" t="s">
        <v>17</v>
      </c>
      <c r="C308" s="124">
        <v>10</v>
      </c>
      <c r="D308" s="124" t="s">
        <v>307</v>
      </c>
      <c r="E308" s="124"/>
      <c r="F308" s="124"/>
      <c r="G308" s="225">
        <f t="shared" ref="G308:I312" si="39">G309</f>
        <v>4949800</v>
      </c>
      <c r="H308" s="225">
        <f t="shared" si="39"/>
        <v>3363800</v>
      </c>
      <c r="I308" s="230">
        <f t="shared" si="39"/>
        <v>3363800</v>
      </c>
      <c r="J308" s="73"/>
      <c r="K308" s="73"/>
    </row>
    <row r="309" spans="1:11" s="79" customFormat="1" ht="48.75" customHeight="1">
      <c r="A309" s="207" t="s">
        <v>326</v>
      </c>
      <c r="B309" s="122" t="s">
        <v>17</v>
      </c>
      <c r="C309" s="122">
        <v>10</v>
      </c>
      <c r="D309" s="122" t="s">
        <v>307</v>
      </c>
      <c r="E309" s="122" t="s">
        <v>327</v>
      </c>
      <c r="F309" s="122"/>
      <c r="G309" s="194">
        <f t="shared" si="39"/>
        <v>4949800</v>
      </c>
      <c r="H309" s="194">
        <f t="shared" si="39"/>
        <v>3363800</v>
      </c>
      <c r="I309" s="218">
        <f t="shared" si="39"/>
        <v>3363800</v>
      </c>
      <c r="J309" s="73"/>
      <c r="K309" s="73"/>
    </row>
    <row r="310" spans="1:11" s="79" customFormat="1" ht="44.25" customHeight="1">
      <c r="A310" s="207" t="s">
        <v>287</v>
      </c>
      <c r="B310" s="122" t="s">
        <v>17</v>
      </c>
      <c r="C310" s="122">
        <v>10</v>
      </c>
      <c r="D310" s="122" t="s">
        <v>307</v>
      </c>
      <c r="E310" s="122" t="s">
        <v>328</v>
      </c>
      <c r="F310" s="122"/>
      <c r="G310" s="194">
        <f t="shared" si="39"/>
        <v>4949800</v>
      </c>
      <c r="H310" s="194">
        <f t="shared" si="39"/>
        <v>3363800</v>
      </c>
      <c r="I310" s="218">
        <f t="shared" si="39"/>
        <v>3363800</v>
      </c>
      <c r="J310" s="73"/>
      <c r="K310" s="73"/>
    </row>
    <row r="311" spans="1:11" s="79" customFormat="1" ht="61.5" customHeight="1">
      <c r="A311" s="125" t="s">
        <v>706</v>
      </c>
      <c r="B311" s="122" t="s">
        <v>17</v>
      </c>
      <c r="C311" s="122">
        <v>10</v>
      </c>
      <c r="D311" s="122" t="s">
        <v>307</v>
      </c>
      <c r="E311" s="122" t="s">
        <v>707</v>
      </c>
      <c r="F311" s="122"/>
      <c r="G311" s="194">
        <f>G312+G315</f>
        <v>4949800</v>
      </c>
      <c r="H311" s="194">
        <f t="shared" si="39"/>
        <v>3363800</v>
      </c>
      <c r="I311" s="218">
        <f t="shared" si="39"/>
        <v>3363800</v>
      </c>
      <c r="J311" s="73"/>
      <c r="K311" s="73"/>
    </row>
    <row r="312" spans="1:11" s="79" customFormat="1" ht="44.25" customHeight="1">
      <c r="A312" s="125" t="s">
        <v>708</v>
      </c>
      <c r="B312" s="122" t="s">
        <v>17</v>
      </c>
      <c r="C312" s="122">
        <v>10</v>
      </c>
      <c r="D312" s="122" t="s">
        <v>307</v>
      </c>
      <c r="E312" s="122" t="s">
        <v>709</v>
      </c>
      <c r="F312" s="122"/>
      <c r="G312" s="194">
        <f>G313+G314</f>
        <v>3363800</v>
      </c>
      <c r="H312" s="194">
        <f t="shared" si="39"/>
        <v>3363800</v>
      </c>
      <c r="I312" s="218">
        <f t="shared" si="39"/>
        <v>3363800</v>
      </c>
      <c r="J312" s="73"/>
      <c r="K312" s="73"/>
    </row>
    <row r="313" spans="1:11" s="79" customFormat="1" ht="82.5" customHeight="1">
      <c r="A313" s="125" t="s">
        <v>248</v>
      </c>
      <c r="B313" s="122" t="s">
        <v>17</v>
      </c>
      <c r="C313" s="122">
        <v>10</v>
      </c>
      <c r="D313" s="122" t="s">
        <v>307</v>
      </c>
      <c r="E313" s="122" t="s">
        <v>709</v>
      </c>
      <c r="F313" s="122" t="s">
        <v>256</v>
      </c>
      <c r="G313" s="119">
        <v>3250000</v>
      </c>
      <c r="H313" s="119">
        <v>3363800</v>
      </c>
      <c r="I313" s="203">
        <v>3363800</v>
      </c>
      <c r="J313" s="73"/>
      <c r="K313" s="73"/>
    </row>
    <row r="314" spans="1:11" s="79" customFormat="1" ht="37.5">
      <c r="A314" s="125" t="s">
        <v>284</v>
      </c>
      <c r="B314" s="122" t="s">
        <v>17</v>
      </c>
      <c r="C314" s="122">
        <v>10</v>
      </c>
      <c r="D314" s="122" t="s">
        <v>307</v>
      </c>
      <c r="E314" s="122" t="s">
        <v>709</v>
      </c>
      <c r="F314" s="122" t="s">
        <v>315</v>
      </c>
      <c r="G314" s="119">
        <v>113800</v>
      </c>
      <c r="H314" s="119">
        <v>0</v>
      </c>
      <c r="I314" s="203">
        <v>0</v>
      </c>
      <c r="J314" s="73"/>
      <c r="K314" s="73"/>
    </row>
    <row r="315" spans="1:11" s="79" customFormat="1" ht="56.25">
      <c r="A315" s="125" t="s">
        <v>837</v>
      </c>
      <c r="B315" s="122" t="s">
        <v>17</v>
      </c>
      <c r="C315" s="122">
        <v>10</v>
      </c>
      <c r="D315" s="122" t="s">
        <v>307</v>
      </c>
      <c r="E315" s="122" t="s">
        <v>836</v>
      </c>
      <c r="F315" s="122"/>
      <c r="G315" s="119">
        <f>G316+G317</f>
        <v>1586000</v>
      </c>
      <c r="H315" s="119">
        <f>H316+H317</f>
        <v>0</v>
      </c>
      <c r="I315" s="119">
        <f>I316+I317</f>
        <v>0</v>
      </c>
      <c r="J315" s="73"/>
      <c r="K315" s="73"/>
    </row>
    <row r="316" spans="1:11" s="79" customFormat="1" ht="75">
      <c r="A316" s="125" t="s">
        <v>248</v>
      </c>
      <c r="B316" s="122" t="s">
        <v>17</v>
      </c>
      <c r="C316" s="122">
        <v>10</v>
      </c>
      <c r="D316" s="122" t="s">
        <v>307</v>
      </c>
      <c r="E316" s="122" t="s">
        <v>836</v>
      </c>
      <c r="F316" s="122" t="s">
        <v>256</v>
      </c>
      <c r="G316" s="119">
        <f>847300+255900</f>
        <v>1103200</v>
      </c>
      <c r="H316" s="119">
        <v>0</v>
      </c>
      <c r="I316" s="203">
        <v>0</v>
      </c>
      <c r="J316" s="73"/>
      <c r="K316" s="73"/>
    </row>
    <row r="317" spans="1:11" s="79" customFormat="1" ht="37.5">
      <c r="A317" s="125" t="s">
        <v>284</v>
      </c>
      <c r="B317" s="122" t="s">
        <v>17</v>
      </c>
      <c r="C317" s="122">
        <v>10</v>
      </c>
      <c r="D317" s="122" t="s">
        <v>307</v>
      </c>
      <c r="E317" s="122" t="s">
        <v>836</v>
      </c>
      <c r="F317" s="122" t="s">
        <v>315</v>
      </c>
      <c r="G317" s="119">
        <f>288000+194800</f>
        <v>482800</v>
      </c>
      <c r="H317" s="119">
        <v>0</v>
      </c>
      <c r="I317" s="203">
        <v>0</v>
      </c>
      <c r="J317" s="73"/>
      <c r="K317" s="73"/>
    </row>
    <row r="318" spans="1:11" s="83" customFormat="1" ht="39" customHeight="1">
      <c r="A318" s="205" t="s">
        <v>19</v>
      </c>
      <c r="B318" s="124" t="s">
        <v>18</v>
      </c>
      <c r="C318" s="124"/>
      <c r="D318" s="124"/>
      <c r="E318" s="124"/>
      <c r="F318" s="124"/>
      <c r="G318" s="225">
        <f>G319+G327</f>
        <v>19352941</v>
      </c>
      <c r="H318" s="225">
        <f>H319+H327</f>
        <v>19352941</v>
      </c>
      <c r="I318" s="230">
        <f>I319+I327</f>
        <v>19352941</v>
      </c>
      <c r="J318" s="73"/>
      <c r="K318" s="73"/>
    </row>
    <row r="319" spans="1:11" s="79" customFormat="1">
      <c r="A319" s="201" t="s">
        <v>237</v>
      </c>
      <c r="B319" s="124" t="s">
        <v>18</v>
      </c>
      <c r="C319" s="124" t="s">
        <v>238</v>
      </c>
      <c r="D319" s="124"/>
      <c r="E319" s="124"/>
      <c r="F319" s="124"/>
      <c r="G319" s="225">
        <f t="shared" ref="G319:I324" si="40">G320</f>
        <v>1223200</v>
      </c>
      <c r="H319" s="225">
        <f t="shared" si="40"/>
        <v>1223200</v>
      </c>
      <c r="I319" s="230">
        <f t="shared" si="40"/>
        <v>1223200</v>
      </c>
      <c r="J319" s="73"/>
      <c r="K319" s="73"/>
    </row>
    <row r="320" spans="1:11" s="79" customFormat="1">
      <c r="A320" s="205" t="s">
        <v>324</v>
      </c>
      <c r="B320" s="124" t="s">
        <v>18</v>
      </c>
      <c r="C320" s="124" t="s">
        <v>238</v>
      </c>
      <c r="D320" s="124" t="s">
        <v>325</v>
      </c>
      <c r="E320" s="124"/>
      <c r="F320" s="124"/>
      <c r="G320" s="225">
        <f t="shared" si="40"/>
        <v>1223200</v>
      </c>
      <c r="H320" s="225">
        <f t="shared" si="40"/>
        <v>1223200</v>
      </c>
      <c r="I320" s="230">
        <f t="shared" si="40"/>
        <v>1223200</v>
      </c>
      <c r="J320" s="73"/>
      <c r="K320" s="73"/>
    </row>
    <row r="321" spans="1:11" s="79" customFormat="1" ht="47.25" customHeight="1">
      <c r="A321" s="207" t="s">
        <v>326</v>
      </c>
      <c r="B321" s="122" t="s">
        <v>18</v>
      </c>
      <c r="C321" s="122" t="s">
        <v>238</v>
      </c>
      <c r="D321" s="122" t="s">
        <v>325</v>
      </c>
      <c r="E321" s="122" t="s">
        <v>327</v>
      </c>
      <c r="F321" s="122"/>
      <c r="G321" s="194">
        <f t="shared" si="40"/>
        <v>1223200</v>
      </c>
      <c r="H321" s="194">
        <f t="shared" si="40"/>
        <v>1223200</v>
      </c>
      <c r="I321" s="218">
        <f t="shared" si="40"/>
        <v>1223200</v>
      </c>
      <c r="J321" s="73"/>
      <c r="K321" s="73"/>
    </row>
    <row r="322" spans="1:11" s="79" customFormat="1" ht="43.5" customHeight="1">
      <c r="A322" s="207" t="s">
        <v>343</v>
      </c>
      <c r="B322" s="122" t="s">
        <v>18</v>
      </c>
      <c r="C322" s="122" t="s">
        <v>238</v>
      </c>
      <c r="D322" s="122" t="s">
        <v>325</v>
      </c>
      <c r="E322" s="122" t="s">
        <v>344</v>
      </c>
      <c r="F322" s="122"/>
      <c r="G322" s="194">
        <f t="shared" si="40"/>
        <v>1223200</v>
      </c>
      <c r="H322" s="194">
        <f t="shared" si="40"/>
        <v>1223200</v>
      </c>
      <c r="I322" s="218">
        <f t="shared" si="40"/>
        <v>1223200</v>
      </c>
      <c r="J322" s="73"/>
      <c r="K322" s="73"/>
    </row>
    <row r="323" spans="1:11" s="79" customFormat="1" ht="62.25" customHeight="1">
      <c r="A323" s="208" t="s">
        <v>345</v>
      </c>
      <c r="B323" s="122" t="s">
        <v>18</v>
      </c>
      <c r="C323" s="122" t="s">
        <v>238</v>
      </c>
      <c r="D323" s="122" t="s">
        <v>325</v>
      </c>
      <c r="E323" s="122" t="s">
        <v>346</v>
      </c>
      <c r="F323" s="122"/>
      <c r="G323" s="194">
        <f t="shared" si="40"/>
        <v>1223200</v>
      </c>
      <c r="H323" s="194">
        <f t="shared" si="40"/>
        <v>1223200</v>
      </c>
      <c r="I323" s="218">
        <f t="shared" si="40"/>
        <v>1223200</v>
      </c>
      <c r="J323" s="73"/>
      <c r="K323" s="73"/>
    </row>
    <row r="324" spans="1:11" s="79" customFormat="1" ht="60" customHeight="1">
      <c r="A324" s="207" t="s">
        <v>347</v>
      </c>
      <c r="B324" s="122" t="s">
        <v>18</v>
      </c>
      <c r="C324" s="122" t="s">
        <v>238</v>
      </c>
      <c r="D324" s="122" t="s">
        <v>325</v>
      </c>
      <c r="E324" s="122" t="s">
        <v>348</v>
      </c>
      <c r="F324" s="122"/>
      <c r="G324" s="194">
        <f>G325+G326</f>
        <v>1223200</v>
      </c>
      <c r="H324" s="194">
        <f t="shared" si="40"/>
        <v>1223200</v>
      </c>
      <c r="I324" s="218">
        <f t="shared" si="40"/>
        <v>1223200</v>
      </c>
      <c r="J324" s="73"/>
      <c r="K324" s="73"/>
    </row>
    <row r="325" spans="1:11" s="79" customFormat="1" ht="75">
      <c r="A325" s="125" t="s">
        <v>248</v>
      </c>
      <c r="B325" s="122" t="s">
        <v>18</v>
      </c>
      <c r="C325" s="122" t="s">
        <v>238</v>
      </c>
      <c r="D325" s="122" t="s">
        <v>325</v>
      </c>
      <c r="E325" s="122" t="s">
        <v>348</v>
      </c>
      <c r="F325" s="122" t="s">
        <v>256</v>
      </c>
      <c r="G325" s="119">
        <v>1080000</v>
      </c>
      <c r="H325" s="119">
        <v>1223200</v>
      </c>
      <c r="I325" s="203">
        <v>1223200</v>
      </c>
      <c r="J325" s="73"/>
      <c r="K325" s="73"/>
    </row>
    <row r="326" spans="1:11" s="244" customFormat="1" ht="37.5">
      <c r="A326" s="125" t="s">
        <v>284</v>
      </c>
      <c r="B326" s="122" t="s">
        <v>18</v>
      </c>
      <c r="C326" s="122" t="s">
        <v>238</v>
      </c>
      <c r="D326" s="122" t="s">
        <v>325</v>
      </c>
      <c r="E326" s="122" t="s">
        <v>348</v>
      </c>
      <c r="F326" s="122" t="s">
        <v>315</v>
      </c>
      <c r="G326" s="119">
        <v>143200</v>
      </c>
      <c r="H326" s="119">
        <v>0</v>
      </c>
      <c r="I326" s="203">
        <v>0</v>
      </c>
      <c r="J326" s="242"/>
      <c r="K326" s="242"/>
    </row>
    <row r="327" spans="1:11" s="79" customFormat="1">
      <c r="A327" s="201" t="s">
        <v>741</v>
      </c>
      <c r="B327" s="124" t="s">
        <v>18</v>
      </c>
      <c r="C327" s="124">
        <v>10</v>
      </c>
      <c r="D327" s="124"/>
      <c r="E327" s="124"/>
      <c r="F327" s="124"/>
      <c r="G327" s="225">
        <f t="shared" ref="G327:I332" si="41">G328</f>
        <v>18129741</v>
      </c>
      <c r="H327" s="225">
        <f t="shared" si="41"/>
        <v>18129741</v>
      </c>
      <c r="I327" s="230">
        <f t="shared" si="41"/>
        <v>18129741</v>
      </c>
      <c r="J327" s="73"/>
      <c r="K327" s="73"/>
    </row>
    <row r="328" spans="1:11" s="79" customFormat="1">
      <c r="A328" s="205" t="s">
        <v>692</v>
      </c>
      <c r="B328" s="124" t="s">
        <v>18</v>
      </c>
      <c r="C328" s="124">
        <v>10</v>
      </c>
      <c r="D328" s="124" t="s">
        <v>273</v>
      </c>
      <c r="E328" s="124"/>
      <c r="F328" s="124"/>
      <c r="G328" s="225">
        <f t="shared" si="41"/>
        <v>18129741</v>
      </c>
      <c r="H328" s="225">
        <f t="shared" si="41"/>
        <v>18129741</v>
      </c>
      <c r="I328" s="230">
        <f t="shared" si="41"/>
        <v>18129741</v>
      </c>
      <c r="J328" s="73"/>
      <c r="K328" s="73"/>
    </row>
    <row r="329" spans="1:11" s="79" customFormat="1" ht="45.75" customHeight="1">
      <c r="A329" s="207" t="s">
        <v>326</v>
      </c>
      <c r="B329" s="122" t="s">
        <v>18</v>
      </c>
      <c r="C329" s="122">
        <v>10</v>
      </c>
      <c r="D329" s="122" t="s">
        <v>273</v>
      </c>
      <c r="E329" s="122" t="s">
        <v>327</v>
      </c>
      <c r="F329" s="122"/>
      <c r="G329" s="194">
        <f t="shared" si="41"/>
        <v>18129741</v>
      </c>
      <c r="H329" s="194">
        <f t="shared" si="41"/>
        <v>18129741</v>
      </c>
      <c r="I329" s="218">
        <f t="shared" si="41"/>
        <v>18129741</v>
      </c>
      <c r="J329" s="73"/>
      <c r="K329" s="73"/>
    </row>
    <row r="330" spans="1:11" s="79" customFormat="1" ht="47.25" customHeight="1">
      <c r="A330" s="207" t="s">
        <v>343</v>
      </c>
      <c r="B330" s="122" t="s">
        <v>18</v>
      </c>
      <c r="C330" s="122">
        <v>10</v>
      </c>
      <c r="D330" s="122" t="s">
        <v>273</v>
      </c>
      <c r="E330" s="122" t="s">
        <v>344</v>
      </c>
      <c r="F330" s="122"/>
      <c r="G330" s="194">
        <f t="shared" si="41"/>
        <v>18129741</v>
      </c>
      <c r="H330" s="194">
        <f t="shared" si="41"/>
        <v>18129741</v>
      </c>
      <c r="I330" s="218">
        <f t="shared" si="41"/>
        <v>18129741</v>
      </c>
      <c r="J330" s="73"/>
      <c r="K330" s="73"/>
    </row>
    <row r="331" spans="1:11" s="79" customFormat="1" ht="65.25" customHeight="1">
      <c r="A331" s="125" t="s">
        <v>698</v>
      </c>
      <c r="B331" s="122" t="s">
        <v>18</v>
      </c>
      <c r="C331" s="122">
        <v>10</v>
      </c>
      <c r="D331" s="122" t="s">
        <v>273</v>
      </c>
      <c r="E331" s="122" t="s">
        <v>699</v>
      </c>
      <c r="F331" s="122"/>
      <c r="G331" s="194">
        <f t="shared" si="41"/>
        <v>18129741</v>
      </c>
      <c r="H331" s="194">
        <f t="shared" si="41"/>
        <v>18129741</v>
      </c>
      <c r="I331" s="218">
        <f t="shared" si="41"/>
        <v>18129741</v>
      </c>
      <c r="J331" s="73"/>
      <c r="K331" s="73"/>
    </row>
    <row r="332" spans="1:11" s="79" customFormat="1" ht="43.5" customHeight="1">
      <c r="A332" s="214" t="s">
        <v>700</v>
      </c>
      <c r="B332" s="122" t="s">
        <v>18</v>
      </c>
      <c r="C332" s="122">
        <v>10</v>
      </c>
      <c r="D332" s="122" t="s">
        <v>273</v>
      </c>
      <c r="E332" s="122" t="s">
        <v>701</v>
      </c>
      <c r="F332" s="122"/>
      <c r="G332" s="194">
        <f t="shared" si="41"/>
        <v>18129741</v>
      </c>
      <c r="H332" s="194">
        <f t="shared" si="41"/>
        <v>18129741</v>
      </c>
      <c r="I332" s="218">
        <f t="shared" si="41"/>
        <v>18129741</v>
      </c>
      <c r="J332" s="73"/>
      <c r="K332" s="73"/>
    </row>
    <row r="333" spans="1:11" s="79" customFormat="1" ht="24.75" customHeight="1">
      <c r="A333" s="215" t="s">
        <v>611</v>
      </c>
      <c r="B333" s="122" t="s">
        <v>18</v>
      </c>
      <c r="C333" s="122">
        <v>10</v>
      </c>
      <c r="D333" s="122" t="s">
        <v>273</v>
      </c>
      <c r="E333" s="122" t="s">
        <v>701</v>
      </c>
      <c r="F333" s="122" t="s">
        <v>612</v>
      </c>
      <c r="G333" s="119">
        <v>18129741</v>
      </c>
      <c r="H333" s="119">
        <v>18129741</v>
      </c>
      <c r="I333" s="203">
        <v>18129741</v>
      </c>
      <c r="J333" s="73"/>
      <c r="K333" s="73"/>
    </row>
    <row r="334" spans="1:11" s="79" customFormat="1" ht="46.5" customHeight="1">
      <c r="A334" s="205" t="s">
        <v>21</v>
      </c>
      <c r="B334" s="124" t="s">
        <v>20</v>
      </c>
      <c r="C334" s="124"/>
      <c r="D334" s="124"/>
      <c r="E334" s="124"/>
      <c r="F334" s="124"/>
      <c r="G334" s="225">
        <f>G335+G358</f>
        <v>61734199.629999995</v>
      </c>
      <c r="H334" s="225">
        <f>H335+H358</f>
        <v>37140400.579999998</v>
      </c>
      <c r="I334" s="230">
        <f>I335+I358</f>
        <v>61021095.510000005</v>
      </c>
      <c r="J334" s="73"/>
      <c r="K334" s="73"/>
    </row>
    <row r="335" spans="1:11" s="79" customFormat="1" ht="23.25" customHeight="1">
      <c r="A335" s="201" t="s">
        <v>237</v>
      </c>
      <c r="B335" s="124" t="s">
        <v>20</v>
      </c>
      <c r="C335" s="124" t="s">
        <v>238</v>
      </c>
      <c r="D335" s="124"/>
      <c r="E335" s="124"/>
      <c r="F335" s="124"/>
      <c r="G335" s="225">
        <f>G336+G348</f>
        <v>19929939.629999999</v>
      </c>
      <c r="H335" s="225">
        <f>H336+H348</f>
        <v>8587766.5800000001</v>
      </c>
      <c r="I335" s="230">
        <f>I336+I348</f>
        <v>32468461.510000002</v>
      </c>
      <c r="J335" s="73"/>
      <c r="K335" s="73"/>
    </row>
    <row r="336" spans="1:11" s="79" customFormat="1" ht="45.75" customHeight="1">
      <c r="A336" s="205" t="s">
        <v>306</v>
      </c>
      <c r="B336" s="124" t="s">
        <v>20</v>
      </c>
      <c r="C336" s="124" t="s">
        <v>238</v>
      </c>
      <c r="D336" s="124" t="s">
        <v>307</v>
      </c>
      <c r="E336" s="124"/>
      <c r="F336" s="124"/>
      <c r="G336" s="225">
        <f>G337+G343</f>
        <v>4154282.8</v>
      </c>
      <c r="H336" s="225">
        <f>H337+H343</f>
        <v>4154282.8</v>
      </c>
      <c r="I336" s="230">
        <f>I337+I343</f>
        <v>4154282.8000000003</v>
      </c>
      <c r="J336" s="73"/>
      <c r="K336" s="73"/>
    </row>
    <row r="337" spans="1:11" s="79" customFormat="1" ht="42" customHeight="1">
      <c r="A337" s="125" t="s">
        <v>308</v>
      </c>
      <c r="B337" s="122" t="s">
        <v>20</v>
      </c>
      <c r="C337" s="122" t="s">
        <v>238</v>
      </c>
      <c r="D337" s="122" t="s">
        <v>307</v>
      </c>
      <c r="E337" s="122" t="s">
        <v>309</v>
      </c>
      <c r="F337" s="122"/>
      <c r="G337" s="194">
        <f t="shared" ref="G337:I339" si="42">G338</f>
        <v>3848482.8</v>
      </c>
      <c r="H337" s="194">
        <f t="shared" si="42"/>
        <v>3848482.8</v>
      </c>
      <c r="I337" s="218">
        <f t="shared" si="42"/>
        <v>3848482.8000000003</v>
      </c>
      <c r="J337" s="73"/>
      <c r="K337" s="73"/>
    </row>
    <row r="338" spans="1:11" s="79" customFormat="1" ht="49.5" customHeight="1">
      <c r="A338" s="125" t="s">
        <v>310</v>
      </c>
      <c r="B338" s="122" t="s">
        <v>20</v>
      </c>
      <c r="C338" s="122" t="s">
        <v>238</v>
      </c>
      <c r="D338" s="122" t="s">
        <v>307</v>
      </c>
      <c r="E338" s="122" t="s">
        <v>311</v>
      </c>
      <c r="F338" s="122"/>
      <c r="G338" s="194">
        <f t="shared" si="42"/>
        <v>3848482.8</v>
      </c>
      <c r="H338" s="194">
        <f t="shared" si="42"/>
        <v>3848482.8</v>
      </c>
      <c r="I338" s="218">
        <f t="shared" si="42"/>
        <v>3848482.8000000003</v>
      </c>
      <c r="J338" s="73"/>
      <c r="K338" s="73"/>
    </row>
    <row r="339" spans="1:11" s="79" customFormat="1" ht="37.5">
      <c r="A339" s="125" t="s">
        <v>312</v>
      </c>
      <c r="B339" s="122" t="s">
        <v>20</v>
      </c>
      <c r="C339" s="122" t="s">
        <v>238</v>
      </c>
      <c r="D339" s="122" t="s">
        <v>307</v>
      </c>
      <c r="E339" s="122" t="s">
        <v>313</v>
      </c>
      <c r="F339" s="122"/>
      <c r="G339" s="194">
        <f t="shared" si="42"/>
        <v>3848482.8</v>
      </c>
      <c r="H339" s="194">
        <f t="shared" si="42"/>
        <v>3848482.8</v>
      </c>
      <c r="I339" s="218">
        <f t="shared" si="42"/>
        <v>3848482.8000000003</v>
      </c>
      <c r="J339" s="73"/>
      <c r="K339" s="73"/>
    </row>
    <row r="340" spans="1:11" s="79" customFormat="1" ht="37.5">
      <c r="A340" s="125" t="s">
        <v>246</v>
      </c>
      <c r="B340" s="122" t="s">
        <v>20</v>
      </c>
      <c r="C340" s="122" t="s">
        <v>238</v>
      </c>
      <c r="D340" s="122" t="s">
        <v>307</v>
      </c>
      <c r="E340" s="122" t="s">
        <v>314</v>
      </c>
      <c r="F340" s="122"/>
      <c r="G340" s="194">
        <f>G341+G342</f>
        <v>3848482.8</v>
      </c>
      <c r="H340" s="194">
        <f>H341+H342</f>
        <v>3848482.8</v>
      </c>
      <c r="I340" s="218">
        <f>I341+I342</f>
        <v>3848482.8000000003</v>
      </c>
      <c r="J340" s="73"/>
      <c r="K340" s="73"/>
    </row>
    <row r="341" spans="1:11" s="79" customFormat="1" ht="63" customHeight="1">
      <c r="A341" s="125" t="s">
        <v>248</v>
      </c>
      <c r="B341" s="122" t="s">
        <v>20</v>
      </c>
      <c r="C341" s="122" t="s">
        <v>238</v>
      </c>
      <c r="D341" s="122" t="s">
        <v>307</v>
      </c>
      <c r="E341" s="122" t="s">
        <v>314</v>
      </c>
      <c r="F341" s="122" t="s">
        <v>256</v>
      </c>
      <c r="G341" s="194">
        <v>3776778</v>
      </c>
      <c r="H341" s="194">
        <v>3772730.28</v>
      </c>
      <c r="I341" s="218">
        <v>3768682.56</v>
      </c>
      <c r="J341" s="73"/>
      <c r="K341" s="73"/>
    </row>
    <row r="342" spans="1:11" s="79" customFormat="1" ht="41.25" customHeight="1">
      <c r="A342" s="125" t="s">
        <v>284</v>
      </c>
      <c r="B342" s="122" t="s">
        <v>20</v>
      </c>
      <c r="C342" s="122" t="s">
        <v>238</v>
      </c>
      <c r="D342" s="122" t="s">
        <v>307</v>
      </c>
      <c r="E342" s="122" t="s">
        <v>314</v>
      </c>
      <c r="F342" s="122" t="s">
        <v>315</v>
      </c>
      <c r="G342" s="194">
        <v>71704.800000000003</v>
      </c>
      <c r="H342" s="194">
        <v>75752.52</v>
      </c>
      <c r="I342" s="218">
        <v>79800.240000000005</v>
      </c>
      <c r="J342" s="73"/>
      <c r="K342" s="73"/>
    </row>
    <row r="343" spans="1:11" s="79" customFormat="1" ht="45.75" customHeight="1">
      <c r="A343" s="125" t="s">
        <v>316</v>
      </c>
      <c r="B343" s="122" t="s">
        <v>20</v>
      </c>
      <c r="C343" s="122" t="s">
        <v>238</v>
      </c>
      <c r="D343" s="122" t="s">
        <v>307</v>
      </c>
      <c r="E343" s="122" t="s">
        <v>317</v>
      </c>
      <c r="F343" s="191"/>
      <c r="G343" s="194">
        <f t="shared" ref="G343:I346" si="43">G344</f>
        <v>305800</v>
      </c>
      <c r="H343" s="194">
        <f t="shared" si="43"/>
        <v>305800</v>
      </c>
      <c r="I343" s="218">
        <f t="shared" si="43"/>
        <v>305800</v>
      </c>
      <c r="J343" s="73"/>
      <c r="K343" s="73"/>
    </row>
    <row r="344" spans="1:11" s="79" customFormat="1">
      <c r="A344" s="125" t="s">
        <v>318</v>
      </c>
      <c r="B344" s="122" t="s">
        <v>20</v>
      </c>
      <c r="C344" s="122" t="s">
        <v>238</v>
      </c>
      <c r="D344" s="122" t="s">
        <v>307</v>
      </c>
      <c r="E344" s="122" t="s">
        <v>319</v>
      </c>
      <c r="F344" s="191"/>
      <c r="G344" s="194">
        <f t="shared" si="43"/>
        <v>305800</v>
      </c>
      <c r="H344" s="194">
        <f t="shared" si="43"/>
        <v>305800</v>
      </c>
      <c r="I344" s="218">
        <f t="shared" si="43"/>
        <v>305800</v>
      </c>
      <c r="J344" s="73"/>
      <c r="K344" s="73"/>
    </row>
    <row r="345" spans="1:11" s="79" customFormat="1" ht="37.5">
      <c r="A345" s="207" t="s">
        <v>320</v>
      </c>
      <c r="B345" s="122" t="s">
        <v>20</v>
      </c>
      <c r="C345" s="122" t="s">
        <v>238</v>
      </c>
      <c r="D345" s="122" t="s">
        <v>307</v>
      </c>
      <c r="E345" s="122" t="s">
        <v>321</v>
      </c>
      <c r="F345" s="191"/>
      <c r="G345" s="194">
        <f t="shared" si="43"/>
        <v>305800</v>
      </c>
      <c r="H345" s="194">
        <f t="shared" si="43"/>
        <v>305800</v>
      </c>
      <c r="I345" s="218">
        <f t="shared" si="43"/>
        <v>305800</v>
      </c>
      <c r="J345" s="73"/>
      <c r="K345" s="73"/>
    </row>
    <row r="346" spans="1:11" s="79" customFormat="1" ht="37.5">
      <c r="A346" s="125" t="s">
        <v>322</v>
      </c>
      <c r="B346" s="122" t="s">
        <v>20</v>
      </c>
      <c r="C346" s="122" t="s">
        <v>238</v>
      </c>
      <c r="D346" s="122" t="s">
        <v>307</v>
      </c>
      <c r="E346" s="122" t="s">
        <v>323</v>
      </c>
      <c r="F346" s="191"/>
      <c r="G346" s="194">
        <f t="shared" si="43"/>
        <v>305800</v>
      </c>
      <c r="H346" s="194">
        <f t="shared" si="43"/>
        <v>305800</v>
      </c>
      <c r="I346" s="218">
        <f t="shared" si="43"/>
        <v>305800</v>
      </c>
      <c r="J346" s="73"/>
      <c r="K346" s="73"/>
    </row>
    <row r="347" spans="1:11" s="79" customFormat="1" ht="57" customHeight="1">
      <c r="A347" s="125" t="s">
        <v>248</v>
      </c>
      <c r="B347" s="122" t="s">
        <v>20</v>
      </c>
      <c r="C347" s="122" t="s">
        <v>238</v>
      </c>
      <c r="D347" s="122" t="s">
        <v>307</v>
      </c>
      <c r="E347" s="122" t="s">
        <v>323</v>
      </c>
      <c r="F347" s="191">
        <v>100</v>
      </c>
      <c r="G347" s="194">
        <v>305800</v>
      </c>
      <c r="H347" s="194">
        <v>305800</v>
      </c>
      <c r="I347" s="218">
        <v>305800</v>
      </c>
      <c r="J347" s="73"/>
      <c r="K347" s="73"/>
    </row>
    <row r="348" spans="1:11" s="79" customFormat="1" ht="18" customHeight="1">
      <c r="A348" s="205" t="s">
        <v>324</v>
      </c>
      <c r="B348" s="124" t="s">
        <v>20</v>
      </c>
      <c r="C348" s="124" t="s">
        <v>238</v>
      </c>
      <c r="D348" s="124" t="s">
        <v>325</v>
      </c>
      <c r="E348" s="124"/>
      <c r="F348" s="124"/>
      <c r="G348" s="225">
        <f>G349+G353</f>
        <v>15775656.829999998</v>
      </c>
      <c r="H348" s="225">
        <f t="shared" ref="G348:I351" si="44">H349</f>
        <v>4433483.78</v>
      </c>
      <c r="I348" s="230">
        <f t="shared" si="44"/>
        <v>28314178.710000001</v>
      </c>
      <c r="J348" s="73"/>
      <c r="K348" s="73"/>
    </row>
    <row r="349" spans="1:11" s="79" customFormat="1" ht="40.5" customHeight="1">
      <c r="A349" s="125" t="s">
        <v>736</v>
      </c>
      <c r="B349" s="122" t="s">
        <v>20</v>
      </c>
      <c r="C349" s="122" t="s">
        <v>238</v>
      </c>
      <c r="D349" s="122" t="s">
        <v>325</v>
      </c>
      <c r="E349" s="122" t="s">
        <v>377</v>
      </c>
      <c r="F349" s="122"/>
      <c r="G349" s="194">
        <f t="shared" si="44"/>
        <v>12489426.449999999</v>
      </c>
      <c r="H349" s="194">
        <f t="shared" si="44"/>
        <v>4433483.78</v>
      </c>
      <c r="I349" s="218">
        <f t="shared" si="44"/>
        <v>28314178.710000001</v>
      </c>
      <c r="J349" s="73"/>
      <c r="K349" s="73"/>
    </row>
    <row r="350" spans="1:11" s="79" customFormat="1" ht="27" customHeight="1">
      <c r="A350" s="125" t="s">
        <v>378</v>
      </c>
      <c r="B350" s="122" t="s">
        <v>20</v>
      </c>
      <c r="C350" s="122" t="s">
        <v>238</v>
      </c>
      <c r="D350" s="122" t="s">
        <v>325</v>
      </c>
      <c r="E350" s="122" t="s">
        <v>379</v>
      </c>
      <c r="F350" s="122"/>
      <c r="G350" s="194">
        <f t="shared" si="44"/>
        <v>12489426.449999999</v>
      </c>
      <c r="H350" s="194">
        <f t="shared" si="44"/>
        <v>4433483.78</v>
      </c>
      <c r="I350" s="218">
        <f t="shared" si="44"/>
        <v>28314178.710000001</v>
      </c>
      <c r="J350" s="73"/>
      <c r="K350" s="73"/>
    </row>
    <row r="351" spans="1:11" s="79" customFormat="1" ht="18.75" customHeight="1">
      <c r="A351" s="125" t="s">
        <v>372</v>
      </c>
      <c r="B351" s="122" t="s">
        <v>20</v>
      </c>
      <c r="C351" s="122" t="s">
        <v>238</v>
      </c>
      <c r="D351" s="122" t="s">
        <v>325</v>
      </c>
      <c r="E351" s="122" t="s">
        <v>380</v>
      </c>
      <c r="F351" s="122"/>
      <c r="G351" s="194">
        <f t="shared" si="44"/>
        <v>12489426.449999999</v>
      </c>
      <c r="H351" s="194">
        <f t="shared" si="44"/>
        <v>4433483.78</v>
      </c>
      <c r="I351" s="218">
        <f t="shared" si="44"/>
        <v>28314178.710000001</v>
      </c>
      <c r="J351" s="73"/>
      <c r="K351" s="73"/>
    </row>
    <row r="352" spans="1:11" s="79" customFormat="1">
      <c r="A352" s="125" t="s">
        <v>381</v>
      </c>
      <c r="B352" s="122" t="s">
        <v>20</v>
      </c>
      <c r="C352" s="122" t="s">
        <v>238</v>
      </c>
      <c r="D352" s="122" t="s">
        <v>325</v>
      </c>
      <c r="E352" s="122" t="s">
        <v>380</v>
      </c>
      <c r="F352" s="122" t="s">
        <v>382</v>
      </c>
      <c r="G352" s="194">
        <v>12489426.449999999</v>
      </c>
      <c r="H352" s="194">
        <v>4433483.78</v>
      </c>
      <c r="I352" s="218">
        <f>28383707.71-114858+45329</f>
        <v>28314178.710000001</v>
      </c>
      <c r="J352" s="73"/>
      <c r="K352" s="73"/>
    </row>
    <row r="353" spans="1:11" s="79" customFormat="1" ht="37.5">
      <c r="A353" s="125" t="str">
        <f>A101</f>
        <v>Непрограммные расходы на обеспечение деятельности муниципальных казенных учреждений</v>
      </c>
      <c r="B353" s="122" t="s">
        <v>20</v>
      </c>
      <c r="C353" s="122" t="str">
        <f t="shared" ref="C353:E357" si="45">C101</f>
        <v>01</v>
      </c>
      <c r="D353" s="122" t="str">
        <f t="shared" si="45"/>
        <v>13</v>
      </c>
      <c r="E353" s="122" t="str">
        <f t="shared" si="45"/>
        <v>79 0 00 00000</v>
      </c>
      <c r="F353" s="122"/>
      <c r="G353" s="194">
        <f t="shared" ref="G353:I354" si="46">G354</f>
        <v>3286230.38</v>
      </c>
      <c r="H353" s="194">
        <f t="shared" si="46"/>
        <v>0</v>
      </c>
      <c r="I353" s="194">
        <f t="shared" si="46"/>
        <v>0</v>
      </c>
      <c r="J353" s="73"/>
      <c r="K353" s="73"/>
    </row>
    <row r="354" spans="1:11" s="79" customFormat="1" ht="37.5">
      <c r="A354" s="125" t="str">
        <f>A102</f>
        <v>Расходы на обеспечение деятельности муниципальных казенных учреждений, не вошедшие в программные мероприятия</v>
      </c>
      <c r="B354" s="122" t="s">
        <v>20</v>
      </c>
      <c r="C354" s="122" t="str">
        <f t="shared" si="45"/>
        <v>01</v>
      </c>
      <c r="D354" s="122" t="str">
        <f t="shared" si="45"/>
        <v>13</v>
      </c>
      <c r="E354" s="122" t="str">
        <f t="shared" si="45"/>
        <v>79 1 00 00000</v>
      </c>
      <c r="F354" s="122"/>
      <c r="G354" s="194">
        <f t="shared" si="46"/>
        <v>3286230.38</v>
      </c>
      <c r="H354" s="194">
        <f t="shared" si="46"/>
        <v>0</v>
      </c>
      <c r="I354" s="194">
        <f t="shared" si="46"/>
        <v>0</v>
      </c>
      <c r="J354" s="73"/>
      <c r="K354" s="73"/>
    </row>
    <row r="355" spans="1:11" s="79" customFormat="1" ht="37.5">
      <c r="A355" s="125" t="str">
        <f>A103</f>
        <v>Расходы на обеспечение деятельности (оказание услуг) муниципальных учреждений</v>
      </c>
      <c r="B355" s="122" t="s">
        <v>20</v>
      </c>
      <c r="C355" s="122" t="str">
        <f t="shared" si="45"/>
        <v>01</v>
      </c>
      <c r="D355" s="122" t="str">
        <f t="shared" si="45"/>
        <v>13</v>
      </c>
      <c r="E355" s="122" t="str">
        <f t="shared" si="45"/>
        <v>79 1 00 С1401</v>
      </c>
      <c r="F355" s="122"/>
      <c r="G355" s="194">
        <f>G356+G357</f>
        <v>3286230.38</v>
      </c>
      <c r="H355" s="194">
        <f>H356+H357</f>
        <v>0</v>
      </c>
      <c r="I355" s="194">
        <f>I356+I357</f>
        <v>0</v>
      </c>
      <c r="J355" s="73"/>
      <c r="K355" s="73"/>
    </row>
    <row r="356" spans="1:11" s="79" customFormat="1" ht="75">
      <c r="A356" s="125" t="str">
        <f>A104</f>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B356" s="122" t="s">
        <v>20</v>
      </c>
      <c r="C356" s="122" t="str">
        <f t="shared" si="45"/>
        <v>01</v>
      </c>
      <c r="D356" s="122" t="str">
        <f t="shared" si="45"/>
        <v>13</v>
      </c>
      <c r="E356" s="122" t="str">
        <f t="shared" si="45"/>
        <v>79 1 00 С1401</v>
      </c>
      <c r="F356" s="122" t="str">
        <f>F104</f>
        <v>100</v>
      </c>
      <c r="G356" s="194">
        <v>3251230.38</v>
      </c>
      <c r="H356" s="194">
        <v>0</v>
      </c>
      <c r="I356" s="218">
        <v>0</v>
      </c>
      <c r="J356" s="73"/>
      <c r="K356" s="73"/>
    </row>
    <row r="357" spans="1:11" s="79" customFormat="1" ht="37.5">
      <c r="A357" s="125" t="str">
        <f>A105</f>
        <v>Закупка товаров, работ и услуг для обеспечения государственных (муниципальных) нужд</v>
      </c>
      <c r="B357" s="122" t="s">
        <v>20</v>
      </c>
      <c r="C357" s="122" t="str">
        <f t="shared" si="45"/>
        <v>01</v>
      </c>
      <c r="D357" s="122" t="str">
        <f t="shared" si="45"/>
        <v>13</v>
      </c>
      <c r="E357" s="122" t="str">
        <f t="shared" si="45"/>
        <v>79 1 00 С1401</v>
      </c>
      <c r="F357" s="122" t="str">
        <f>F105</f>
        <v>200</v>
      </c>
      <c r="G357" s="194">
        <v>35000</v>
      </c>
      <c r="H357" s="194">
        <v>0</v>
      </c>
      <c r="I357" s="218">
        <v>0</v>
      </c>
      <c r="J357" s="73"/>
      <c r="K357" s="73"/>
    </row>
    <row r="358" spans="1:11" s="79" customFormat="1" ht="42" customHeight="1">
      <c r="A358" s="201" t="s">
        <v>727</v>
      </c>
      <c r="B358" s="124" t="s">
        <v>20</v>
      </c>
      <c r="C358" s="124" t="s">
        <v>728</v>
      </c>
      <c r="D358" s="124"/>
      <c r="E358" s="124"/>
      <c r="F358" s="124"/>
      <c r="G358" s="225">
        <f>G359</f>
        <v>41804260</v>
      </c>
      <c r="H358" s="225">
        <f>H359</f>
        <v>28552634</v>
      </c>
      <c r="I358" s="230">
        <f>I359</f>
        <v>28552634</v>
      </c>
      <c r="J358" s="73"/>
      <c r="K358" s="73"/>
    </row>
    <row r="359" spans="1:11" s="79" customFormat="1" ht="45" customHeight="1">
      <c r="A359" s="205" t="s">
        <v>729</v>
      </c>
      <c r="B359" s="124" t="s">
        <v>20</v>
      </c>
      <c r="C359" s="124" t="s">
        <v>728</v>
      </c>
      <c r="D359" s="124" t="s">
        <v>238</v>
      </c>
      <c r="E359" s="124"/>
      <c r="F359" s="124"/>
      <c r="G359" s="225">
        <f t="shared" ref="G359:I363" si="47">G360</f>
        <v>41804260</v>
      </c>
      <c r="H359" s="225">
        <f t="shared" si="47"/>
        <v>28552634</v>
      </c>
      <c r="I359" s="230">
        <f t="shared" si="47"/>
        <v>28552634</v>
      </c>
      <c r="J359" s="73"/>
      <c r="K359" s="73"/>
    </row>
    <row r="360" spans="1:11" s="79" customFormat="1" ht="45.75" customHeight="1">
      <c r="A360" s="125" t="s">
        <v>308</v>
      </c>
      <c r="B360" s="122" t="s">
        <v>20</v>
      </c>
      <c r="C360" s="122" t="s">
        <v>728</v>
      </c>
      <c r="D360" s="122" t="s">
        <v>238</v>
      </c>
      <c r="E360" s="122" t="s">
        <v>309</v>
      </c>
      <c r="F360" s="122"/>
      <c r="G360" s="194">
        <f t="shared" si="47"/>
        <v>41804260</v>
      </c>
      <c r="H360" s="194">
        <f t="shared" si="47"/>
        <v>28552634</v>
      </c>
      <c r="I360" s="218">
        <f t="shared" si="47"/>
        <v>28552634</v>
      </c>
      <c r="J360" s="73"/>
      <c r="K360" s="73"/>
    </row>
    <row r="361" spans="1:11" s="79" customFormat="1" ht="45.75" customHeight="1">
      <c r="A361" s="125" t="s">
        <v>730</v>
      </c>
      <c r="B361" s="122" t="s">
        <v>20</v>
      </c>
      <c r="C361" s="122" t="s">
        <v>728</v>
      </c>
      <c r="D361" s="122" t="s">
        <v>238</v>
      </c>
      <c r="E361" s="122" t="s">
        <v>731</v>
      </c>
      <c r="F361" s="122"/>
      <c r="G361" s="194">
        <f t="shared" si="47"/>
        <v>41804260</v>
      </c>
      <c r="H361" s="194">
        <f t="shared" si="47"/>
        <v>28552634</v>
      </c>
      <c r="I361" s="218">
        <f t="shared" si="47"/>
        <v>28552634</v>
      </c>
      <c r="J361" s="73"/>
      <c r="K361" s="73"/>
    </row>
    <row r="362" spans="1:11" s="79" customFormat="1" ht="39" customHeight="1">
      <c r="A362" s="207" t="s">
        <v>732</v>
      </c>
      <c r="B362" s="122" t="s">
        <v>20</v>
      </c>
      <c r="C362" s="122" t="s">
        <v>728</v>
      </c>
      <c r="D362" s="122" t="s">
        <v>238</v>
      </c>
      <c r="E362" s="122" t="s">
        <v>733</v>
      </c>
      <c r="F362" s="122"/>
      <c r="G362" s="194">
        <f>G363+G365</f>
        <v>41804260</v>
      </c>
      <c r="H362" s="194">
        <f>H363+H365</f>
        <v>28552634</v>
      </c>
      <c r="I362" s="218">
        <f>I363+I365</f>
        <v>28552634</v>
      </c>
      <c r="J362" s="73"/>
      <c r="K362" s="73"/>
    </row>
    <row r="363" spans="1:11" s="83" customFormat="1" ht="56.25">
      <c r="A363" s="125" t="s">
        <v>734</v>
      </c>
      <c r="B363" s="122" t="s">
        <v>20</v>
      </c>
      <c r="C363" s="122" t="s">
        <v>728</v>
      </c>
      <c r="D363" s="122" t="s">
        <v>238</v>
      </c>
      <c r="E363" s="122" t="s">
        <v>735</v>
      </c>
      <c r="F363" s="122"/>
      <c r="G363" s="194">
        <f t="shared" si="47"/>
        <v>35690792</v>
      </c>
      <c r="H363" s="194">
        <f t="shared" si="47"/>
        <v>28552634</v>
      </c>
      <c r="I363" s="218">
        <f t="shared" si="47"/>
        <v>28552634</v>
      </c>
      <c r="J363" s="73"/>
      <c r="K363" s="73"/>
    </row>
    <row r="364" spans="1:11" s="79" customFormat="1">
      <c r="A364" s="125" t="s">
        <v>385</v>
      </c>
      <c r="B364" s="122" t="s">
        <v>20</v>
      </c>
      <c r="C364" s="122" t="s">
        <v>728</v>
      </c>
      <c r="D364" s="122" t="s">
        <v>238</v>
      </c>
      <c r="E364" s="122" t="s">
        <v>735</v>
      </c>
      <c r="F364" s="122" t="s">
        <v>386</v>
      </c>
      <c r="G364" s="119">
        <v>35690792</v>
      </c>
      <c r="H364" s="127">
        <v>28552634</v>
      </c>
      <c r="I364" s="213">
        <v>28552634</v>
      </c>
      <c r="J364" s="73"/>
      <c r="K364" s="73"/>
    </row>
    <row r="365" spans="1:11" s="79" customFormat="1" ht="37.5">
      <c r="A365" s="125" t="s">
        <v>758</v>
      </c>
      <c r="B365" s="126" t="s">
        <v>20</v>
      </c>
      <c r="C365" s="126" t="s">
        <v>728</v>
      </c>
      <c r="D365" s="126" t="s">
        <v>238</v>
      </c>
      <c r="E365" s="126" t="s">
        <v>753</v>
      </c>
      <c r="F365" s="126"/>
      <c r="G365" s="194">
        <f>G366</f>
        <v>6113468</v>
      </c>
      <c r="H365" s="194">
        <f>H366</f>
        <v>0</v>
      </c>
      <c r="I365" s="218">
        <f>I366</f>
        <v>0</v>
      </c>
      <c r="J365" s="73"/>
      <c r="K365" s="73"/>
    </row>
    <row r="366" spans="1:11" s="79" customFormat="1">
      <c r="A366" s="125" t="s">
        <v>385</v>
      </c>
      <c r="B366" s="126" t="s">
        <v>20</v>
      </c>
      <c r="C366" s="126" t="s">
        <v>728</v>
      </c>
      <c r="D366" s="126" t="s">
        <v>238</v>
      </c>
      <c r="E366" s="126" t="s">
        <v>753</v>
      </c>
      <c r="F366" s="126" t="s">
        <v>386</v>
      </c>
      <c r="G366" s="194">
        <v>6113468</v>
      </c>
      <c r="H366" s="127">
        <v>0</v>
      </c>
      <c r="I366" s="213">
        <v>0</v>
      </c>
      <c r="J366" s="73"/>
      <c r="K366" s="73"/>
    </row>
    <row r="367" spans="1:11" s="79" customFormat="1" ht="37.5" customHeight="1">
      <c r="A367" s="205" t="s">
        <v>25</v>
      </c>
      <c r="B367" s="124" t="s">
        <v>24</v>
      </c>
      <c r="C367" s="124"/>
      <c r="D367" s="124"/>
      <c r="E367" s="124"/>
      <c r="F367" s="124"/>
      <c r="G367" s="225">
        <f>G368+G375+G527</f>
        <v>634995802.32999992</v>
      </c>
      <c r="H367" s="225">
        <f>H368+H375+H527</f>
        <v>570400111.07000005</v>
      </c>
      <c r="I367" s="230">
        <f>I368+I375+I527</f>
        <v>588730088.62</v>
      </c>
      <c r="J367" s="73"/>
      <c r="K367" s="73"/>
    </row>
    <row r="368" spans="1:11" s="79" customFormat="1" ht="19.5" customHeight="1">
      <c r="A368" s="205" t="s">
        <v>740</v>
      </c>
      <c r="B368" s="124" t="s">
        <v>24</v>
      </c>
      <c r="C368" s="124" t="s">
        <v>273</v>
      </c>
      <c r="D368" s="124"/>
      <c r="E368" s="124"/>
      <c r="F368" s="124"/>
      <c r="G368" s="225">
        <f t="shared" ref="G368:I373" si="48">G369</f>
        <v>175200</v>
      </c>
      <c r="H368" s="225">
        <f t="shared" si="48"/>
        <v>182208</v>
      </c>
      <c r="I368" s="230">
        <f t="shared" si="48"/>
        <v>189496.32000000001</v>
      </c>
      <c r="J368" s="73"/>
      <c r="K368" s="73"/>
    </row>
    <row r="369" spans="1:13" s="79" customFormat="1" ht="18.75" customHeight="1">
      <c r="A369" s="205" t="s">
        <v>411</v>
      </c>
      <c r="B369" s="124" t="s">
        <v>24</v>
      </c>
      <c r="C369" s="124" t="s">
        <v>273</v>
      </c>
      <c r="D369" s="124" t="s">
        <v>238</v>
      </c>
      <c r="E369" s="124"/>
      <c r="F369" s="124"/>
      <c r="G369" s="225">
        <f t="shared" si="48"/>
        <v>175200</v>
      </c>
      <c r="H369" s="225">
        <f t="shared" si="48"/>
        <v>182208</v>
      </c>
      <c r="I369" s="230">
        <f t="shared" si="48"/>
        <v>189496.32000000001</v>
      </c>
      <c r="J369" s="73"/>
      <c r="K369" s="73"/>
    </row>
    <row r="370" spans="1:13" s="79" customFormat="1" ht="37.5" customHeight="1">
      <c r="A370" s="125" t="s">
        <v>316</v>
      </c>
      <c r="B370" s="122" t="s">
        <v>24</v>
      </c>
      <c r="C370" s="122" t="s">
        <v>273</v>
      </c>
      <c r="D370" s="122" t="s">
        <v>238</v>
      </c>
      <c r="E370" s="122" t="s">
        <v>317</v>
      </c>
      <c r="F370" s="122"/>
      <c r="G370" s="194">
        <f t="shared" si="48"/>
        <v>175200</v>
      </c>
      <c r="H370" s="194">
        <f t="shared" si="48"/>
        <v>182208</v>
      </c>
      <c r="I370" s="218">
        <f t="shared" si="48"/>
        <v>189496.32000000001</v>
      </c>
      <c r="J370" s="73"/>
      <c r="K370" s="73"/>
      <c r="L370" s="77"/>
      <c r="M370" s="77"/>
    </row>
    <row r="371" spans="1:13" s="79" customFormat="1" ht="42" customHeight="1">
      <c r="A371" s="125" t="s">
        <v>412</v>
      </c>
      <c r="B371" s="122" t="s">
        <v>24</v>
      </c>
      <c r="C371" s="122" t="s">
        <v>273</v>
      </c>
      <c r="D371" s="122" t="s">
        <v>238</v>
      </c>
      <c r="E371" s="122" t="s">
        <v>413</v>
      </c>
      <c r="F371" s="122"/>
      <c r="G371" s="194">
        <f t="shared" si="48"/>
        <v>175200</v>
      </c>
      <c r="H371" s="194">
        <f t="shared" si="48"/>
        <v>182208</v>
      </c>
      <c r="I371" s="218">
        <f t="shared" si="48"/>
        <v>189496.32000000001</v>
      </c>
      <c r="J371" s="73"/>
      <c r="K371" s="73"/>
      <c r="L371" s="77"/>
      <c r="M371" s="77"/>
    </row>
    <row r="372" spans="1:13" s="79" customFormat="1" ht="37.5" customHeight="1">
      <c r="A372" s="125" t="s">
        <v>414</v>
      </c>
      <c r="B372" s="122" t="s">
        <v>24</v>
      </c>
      <c r="C372" s="122" t="s">
        <v>273</v>
      </c>
      <c r="D372" s="122" t="s">
        <v>238</v>
      </c>
      <c r="E372" s="122" t="s">
        <v>415</v>
      </c>
      <c r="F372" s="122"/>
      <c r="G372" s="194">
        <f>G373</f>
        <v>175200</v>
      </c>
      <c r="H372" s="194">
        <f t="shared" si="48"/>
        <v>182208</v>
      </c>
      <c r="I372" s="218">
        <f t="shared" si="48"/>
        <v>189496.32000000001</v>
      </c>
      <c r="J372" s="73"/>
      <c r="K372" s="73"/>
      <c r="L372" s="77"/>
      <c r="M372" s="77"/>
    </row>
    <row r="373" spans="1:13" s="83" customFormat="1" ht="21" customHeight="1">
      <c r="A373" s="125" t="s">
        <v>416</v>
      </c>
      <c r="B373" s="122" t="s">
        <v>24</v>
      </c>
      <c r="C373" s="122" t="s">
        <v>273</v>
      </c>
      <c r="D373" s="122" t="s">
        <v>238</v>
      </c>
      <c r="E373" s="122" t="s">
        <v>417</v>
      </c>
      <c r="F373" s="122"/>
      <c r="G373" s="194">
        <f t="shared" si="48"/>
        <v>175200</v>
      </c>
      <c r="H373" s="194">
        <f t="shared" si="48"/>
        <v>182208</v>
      </c>
      <c r="I373" s="218">
        <f t="shared" si="48"/>
        <v>189496.32000000001</v>
      </c>
      <c r="J373" s="73"/>
      <c r="K373" s="73"/>
    </row>
    <row r="374" spans="1:13" s="83" customFormat="1" ht="38.25" customHeight="1">
      <c r="A374" s="125" t="s">
        <v>333</v>
      </c>
      <c r="B374" s="122" t="s">
        <v>24</v>
      </c>
      <c r="C374" s="122" t="s">
        <v>273</v>
      </c>
      <c r="D374" s="122" t="s">
        <v>238</v>
      </c>
      <c r="E374" s="122" t="s">
        <v>417</v>
      </c>
      <c r="F374" s="122" t="s">
        <v>334</v>
      </c>
      <c r="G374" s="194">
        <v>175200</v>
      </c>
      <c r="H374" s="194">
        <v>182208</v>
      </c>
      <c r="I374" s="218">
        <v>189496.32000000001</v>
      </c>
      <c r="J374" s="73"/>
      <c r="K374" s="73"/>
    </row>
    <row r="375" spans="1:13" s="79" customFormat="1">
      <c r="A375" s="205" t="s">
        <v>745</v>
      </c>
      <c r="B375" s="124" t="s">
        <v>24</v>
      </c>
      <c r="C375" s="124" t="s">
        <v>498</v>
      </c>
      <c r="D375" s="124"/>
      <c r="E375" s="124"/>
      <c r="F375" s="124"/>
      <c r="G375" s="225">
        <f>G376+G406+G495+G510+G489</f>
        <v>613180245.32999992</v>
      </c>
      <c r="H375" s="225">
        <f>H376+H406+H495+H510+H489</f>
        <v>547077599.07000005</v>
      </c>
      <c r="I375" s="230">
        <f>I376+I406+I495+I510+I489</f>
        <v>565401488.29999995</v>
      </c>
      <c r="J375" s="73"/>
      <c r="K375" s="73"/>
    </row>
    <row r="376" spans="1:13" s="79" customFormat="1" ht="20.25" customHeight="1">
      <c r="A376" s="205" t="s">
        <v>499</v>
      </c>
      <c r="B376" s="124" t="s">
        <v>24</v>
      </c>
      <c r="C376" s="124" t="s">
        <v>498</v>
      </c>
      <c r="D376" s="124" t="s">
        <v>238</v>
      </c>
      <c r="E376" s="124"/>
      <c r="F376" s="124"/>
      <c r="G376" s="225">
        <f>G377+G396+G401</f>
        <v>84142882.700000003</v>
      </c>
      <c r="H376" s="225">
        <f>H377+H396+H401</f>
        <v>81555594.230000004</v>
      </c>
      <c r="I376" s="230">
        <f>I377+I396+I401</f>
        <v>81555594.230000004</v>
      </c>
      <c r="J376" s="73"/>
      <c r="K376" s="73"/>
    </row>
    <row r="377" spans="1:13" s="79" customFormat="1" ht="42" customHeight="1">
      <c r="A377" s="125" t="s">
        <v>500</v>
      </c>
      <c r="B377" s="122" t="s">
        <v>24</v>
      </c>
      <c r="C377" s="122" t="s">
        <v>498</v>
      </c>
      <c r="D377" s="122" t="s">
        <v>238</v>
      </c>
      <c r="E377" s="122" t="s">
        <v>501</v>
      </c>
      <c r="F377" s="122"/>
      <c r="G377" s="194">
        <f>G378</f>
        <v>83975642.340000004</v>
      </c>
      <c r="H377" s="194">
        <f>H378</f>
        <v>81529116.49000001</v>
      </c>
      <c r="I377" s="218">
        <f>I378</f>
        <v>81529116.49000001</v>
      </c>
      <c r="J377" s="73"/>
      <c r="K377" s="73"/>
    </row>
    <row r="378" spans="1:13" s="79" customFormat="1">
      <c r="A378" s="125" t="s">
        <v>502</v>
      </c>
      <c r="B378" s="122" t="s">
        <v>24</v>
      </c>
      <c r="C378" s="122" t="s">
        <v>498</v>
      </c>
      <c r="D378" s="122" t="s">
        <v>238</v>
      </c>
      <c r="E378" s="122" t="s">
        <v>503</v>
      </c>
      <c r="F378" s="122"/>
      <c r="G378" s="194">
        <f>G379+G382+G389</f>
        <v>83975642.340000004</v>
      </c>
      <c r="H378" s="194">
        <f>H379+H382+H389</f>
        <v>81529116.49000001</v>
      </c>
      <c r="I378" s="218">
        <f>I379+I382+I389</f>
        <v>81529116.49000001</v>
      </c>
      <c r="J378" s="73"/>
      <c r="K378" s="73"/>
    </row>
    <row r="379" spans="1:13" s="79" customFormat="1" ht="37.5">
      <c r="A379" s="207" t="s">
        <v>504</v>
      </c>
      <c r="B379" s="122" t="s">
        <v>24</v>
      </c>
      <c r="C379" s="122" t="s">
        <v>498</v>
      </c>
      <c r="D379" s="122" t="s">
        <v>238</v>
      </c>
      <c r="E379" s="122" t="s">
        <v>505</v>
      </c>
      <c r="F379" s="122"/>
      <c r="G379" s="194">
        <f t="shared" ref="G379:I380" si="49">G380</f>
        <v>43955533</v>
      </c>
      <c r="H379" s="194">
        <f t="shared" si="49"/>
        <v>43955533</v>
      </c>
      <c r="I379" s="218">
        <f t="shared" si="49"/>
        <v>43955533</v>
      </c>
      <c r="J379" s="73"/>
      <c r="K379" s="73"/>
    </row>
    <row r="380" spans="1:13" s="79" customFormat="1" ht="112.5">
      <c r="A380" s="125" t="s">
        <v>506</v>
      </c>
      <c r="B380" s="122" t="s">
        <v>24</v>
      </c>
      <c r="C380" s="122" t="s">
        <v>498</v>
      </c>
      <c r="D380" s="122" t="s">
        <v>238</v>
      </c>
      <c r="E380" s="122" t="s">
        <v>507</v>
      </c>
      <c r="F380" s="122"/>
      <c r="G380" s="194">
        <f t="shared" si="49"/>
        <v>43955533</v>
      </c>
      <c r="H380" s="194">
        <f t="shared" si="49"/>
        <v>43955533</v>
      </c>
      <c r="I380" s="218">
        <f t="shared" si="49"/>
        <v>43955533</v>
      </c>
      <c r="J380" s="73"/>
      <c r="K380" s="73"/>
    </row>
    <row r="381" spans="1:13" s="79" customFormat="1" ht="42.75" customHeight="1">
      <c r="A381" s="125" t="s">
        <v>333</v>
      </c>
      <c r="B381" s="122" t="s">
        <v>24</v>
      </c>
      <c r="C381" s="122" t="s">
        <v>498</v>
      </c>
      <c r="D381" s="122" t="s">
        <v>238</v>
      </c>
      <c r="E381" s="122" t="s">
        <v>507</v>
      </c>
      <c r="F381" s="122" t="s">
        <v>334</v>
      </c>
      <c r="G381" s="119">
        <v>43955533</v>
      </c>
      <c r="H381" s="119">
        <v>43955533</v>
      </c>
      <c r="I381" s="203">
        <v>43955533</v>
      </c>
      <c r="J381" s="73"/>
      <c r="K381" s="73"/>
    </row>
    <row r="382" spans="1:13" s="79" customFormat="1" ht="49.5" customHeight="1">
      <c r="A382" s="125" t="s">
        <v>508</v>
      </c>
      <c r="B382" s="122" t="s">
        <v>24</v>
      </c>
      <c r="C382" s="122" t="s">
        <v>498</v>
      </c>
      <c r="D382" s="122" t="s">
        <v>238</v>
      </c>
      <c r="E382" s="122" t="s">
        <v>509</v>
      </c>
      <c r="F382" s="122"/>
      <c r="G382" s="194">
        <f>G383+G385+G387</f>
        <v>361289.92</v>
      </c>
      <c r="H382" s="194">
        <f>H383+H385+H387</f>
        <v>322786.92</v>
      </c>
      <c r="I382" s="218">
        <f>I383+I385+I387</f>
        <v>322786.92</v>
      </c>
      <c r="J382" s="73"/>
      <c r="K382" s="73"/>
    </row>
    <row r="383" spans="1:13" s="79" customFormat="1" ht="42" customHeight="1">
      <c r="A383" s="125" t="s">
        <v>510</v>
      </c>
      <c r="B383" s="122" t="s">
        <v>24</v>
      </c>
      <c r="C383" s="122" t="s">
        <v>498</v>
      </c>
      <c r="D383" s="122" t="s">
        <v>238</v>
      </c>
      <c r="E383" s="122" t="s">
        <v>511</v>
      </c>
      <c r="F383" s="122"/>
      <c r="G383" s="194">
        <f>G384</f>
        <v>38503</v>
      </c>
      <c r="H383" s="194">
        <f>H384</f>
        <v>0</v>
      </c>
      <c r="I383" s="218">
        <f>I384</f>
        <v>0</v>
      </c>
      <c r="J383" s="73"/>
      <c r="K383" s="73"/>
    </row>
    <row r="384" spans="1:13" s="79" customFormat="1" ht="39.75" customHeight="1">
      <c r="A384" s="125" t="s">
        <v>333</v>
      </c>
      <c r="B384" s="122" t="s">
        <v>24</v>
      </c>
      <c r="C384" s="122" t="s">
        <v>498</v>
      </c>
      <c r="D384" s="122" t="s">
        <v>238</v>
      </c>
      <c r="E384" s="122" t="s">
        <v>511</v>
      </c>
      <c r="F384" s="122" t="s">
        <v>334</v>
      </c>
      <c r="G384" s="194">
        <v>38503</v>
      </c>
      <c r="H384" s="194">
        <v>0</v>
      </c>
      <c r="I384" s="218">
        <v>0</v>
      </c>
      <c r="J384" s="73"/>
      <c r="K384" s="73"/>
    </row>
    <row r="385" spans="1:11" s="79" customFormat="1" ht="42" customHeight="1">
      <c r="A385" s="125" t="s">
        <v>512</v>
      </c>
      <c r="B385" s="122" t="s">
        <v>24</v>
      </c>
      <c r="C385" s="122" t="s">
        <v>498</v>
      </c>
      <c r="D385" s="122" t="s">
        <v>238</v>
      </c>
      <c r="E385" s="122" t="s">
        <v>513</v>
      </c>
      <c r="F385" s="122"/>
      <c r="G385" s="194">
        <f>G386</f>
        <v>252817</v>
      </c>
      <c r="H385" s="194">
        <f>H386</f>
        <v>252817</v>
      </c>
      <c r="I385" s="218">
        <f>I386</f>
        <v>252817</v>
      </c>
      <c r="J385" s="73"/>
      <c r="K385" s="73"/>
    </row>
    <row r="386" spans="1:11" s="79" customFormat="1" ht="36.75" customHeight="1">
      <c r="A386" s="125" t="s">
        <v>333</v>
      </c>
      <c r="B386" s="122" t="s">
        <v>24</v>
      </c>
      <c r="C386" s="122" t="s">
        <v>498</v>
      </c>
      <c r="D386" s="122" t="s">
        <v>238</v>
      </c>
      <c r="E386" s="122" t="s">
        <v>513</v>
      </c>
      <c r="F386" s="122" t="s">
        <v>334</v>
      </c>
      <c r="G386" s="194">
        <v>252817</v>
      </c>
      <c r="H386" s="194">
        <v>252817</v>
      </c>
      <c r="I386" s="218">
        <v>252817</v>
      </c>
      <c r="J386" s="73"/>
      <c r="K386" s="73"/>
    </row>
    <row r="387" spans="1:11" s="79" customFormat="1" ht="56.25">
      <c r="A387" s="125" t="s">
        <v>514</v>
      </c>
      <c r="B387" s="122" t="s">
        <v>24</v>
      </c>
      <c r="C387" s="122" t="s">
        <v>498</v>
      </c>
      <c r="D387" s="122" t="s">
        <v>238</v>
      </c>
      <c r="E387" s="122" t="s">
        <v>515</v>
      </c>
      <c r="F387" s="122"/>
      <c r="G387" s="194">
        <f>G388</f>
        <v>69969.919999999998</v>
      </c>
      <c r="H387" s="194">
        <f>H388</f>
        <v>69969.919999999998</v>
      </c>
      <c r="I387" s="218">
        <f>I388</f>
        <v>69969.919999999998</v>
      </c>
      <c r="J387" s="73"/>
      <c r="K387" s="73"/>
    </row>
    <row r="388" spans="1:11" s="79" customFormat="1" ht="37.5">
      <c r="A388" s="125" t="s">
        <v>333</v>
      </c>
      <c r="B388" s="122" t="s">
        <v>24</v>
      </c>
      <c r="C388" s="122" t="s">
        <v>498</v>
      </c>
      <c r="D388" s="122" t="s">
        <v>238</v>
      </c>
      <c r="E388" s="122" t="s">
        <v>515</v>
      </c>
      <c r="F388" s="122" t="s">
        <v>334</v>
      </c>
      <c r="G388" s="194">
        <v>69969.919999999998</v>
      </c>
      <c r="H388" s="194">
        <v>69969.919999999998</v>
      </c>
      <c r="I388" s="218">
        <v>69969.919999999998</v>
      </c>
      <c r="J388" s="73"/>
      <c r="K388" s="73"/>
    </row>
    <row r="389" spans="1:11" s="79" customFormat="1" ht="37.5">
      <c r="A389" s="125" t="s">
        <v>516</v>
      </c>
      <c r="B389" s="122" t="s">
        <v>24</v>
      </c>
      <c r="C389" s="122" t="s">
        <v>498</v>
      </c>
      <c r="D389" s="122" t="s">
        <v>238</v>
      </c>
      <c r="E389" s="122" t="s">
        <v>517</v>
      </c>
      <c r="F389" s="122"/>
      <c r="G389" s="194">
        <f>G390+G392+G394</f>
        <v>39658819.420000002</v>
      </c>
      <c r="H389" s="194">
        <f>H390+H392+H394</f>
        <v>37250796.57</v>
      </c>
      <c r="I389" s="218">
        <f>I390+I392+I394</f>
        <v>37250796.57</v>
      </c>
      <c r="J389" s="73"/>
      <c r="K389" s="73"/>
    </row>
    <row r="390" spans="1:11" s="79" customFormat="1" ht="38.25" customHeight="1">
      <c r="A390" s="125" t="s">
        <v>397</v>
      </c>
      <c r="B390" s="122" t="s">
        <v>24</v>
      </c>
      <c r="C390" s="122" t="s">
        <v>498</v>
      </c>
      <c r="D390" s="122" t="s">
        <v>238</v>
      </c>
      <c r="E390" s="122" t="s">
        <v>518</v>
      </c>
      <c r="F390" s="122"/>
      <c r="G390" s="194">
        <f>G391</f>
        <v>37502230.420000002</v>
      </c>
      <c r="H390" s="194">
        <f>H391</f>
        <v>37250796.57</v>
      </c>
      <c r="I390" s="218">
        <f>I391</f>
        <v>37250796.57</v>
      </c>
      <c r="J390" s="73"/>
      <c r="K390" s="73"/>
    </row>
    <row r="391" spans="1:11" s="79" customFormat="1" ht="38.25" customHeight="1">
      <c r="A391" s="125" t="s">
        <v>333</v>
      </c>
      <c r="B391" s="122" t="s">
        <v>24</v>
      </c>
      <c r="C391" s="122" t="s">
        <v>498</v>
      </c>
      <c r="D391" s="122" t="s">
        <v>238</v>
      </c>
      <c r="E391" s="122" t="s">
        <v>518</v>
      </c>
      <c r="F391" s="122" t="s">
        <v>334</v>
      </c>
      <c r="G391" s="194">
        <v>37502230.420000002</v>
      </c>
      <c r="H391" s="194">
        <f>37251996.57-1200</f>
        <v>37250796.57</v>
      </c>
      <c r="I391" s="218">
        <f>37251996.57-1200</f>
        <v>37250796.57</v>
      </c>
      <c r="J391" s="73"/>
      <c r="K391" s="73"/>
    </row>
    <row r="392" spans="1:11" s="79" customFormat="1" ht="26.65" customHeight="1">
      <c r="A392" s="125" t="s">
        <v>519</v>
      </c>
      <c r="B392" s="122" t="s">
        <v>24</v>
      </c>
      <c r="C392" s="122" t="s">
        <v>498</v>
      </c>
      <c r="D392" s="122" t="s">
        <v>238</v>
      </c>
      <c r="E392" s="122" t="s">
        <v>520</v>
      </c>
      <c r="F392" s="122"/>
      <c r="G392" s="194">
        <f>G393</f>
        <v>1293953</v>
      </c>
      <c r="H392" s="194">
        <f>H393</f>
        <v>0</v>
      </c>
      <c r="I392" s="218">
        <f>I393</f>
        <v>0</v>
      </c>
      <c r="J392" s="73"/>
      <c r="K392" s="73"/>
    </row>
    <row r="393" spans="1:11" s="79" customFormat="1" ht="43.5" customHeight="1">
      <c r="A393" s="125" t="s">
        <v>333</v>
      </c>
      <c r="B393" s="122" t="s">
        <v>24</v>
      </c>
      <c r="C393" s="122" t="s">
        <v>498</v>
      </c>
      <c r="D393" s="122" t="s">
        <v>238</v>
      </c>
      <c r="E393" s="122" t="s">
        <v>520</v>
      </c>
      <c r="F393" s="122" t="s">
        <v>334</v>
      </c>
      <c r="G393" s="194">
        <v>1293953</v>
      </c>
      <c r="H393" s="194">
        <v>0</v>
      </c>
      <c r="I393" s="218">
        <v>0</v>
      </c>
      <c r="J393" s="73"/>
      <c r="K393" s="73"/>
    </row>
    <row r="394" spans="1:11" s="79" customFormat="1" ht="38.25" customHeight="1">
      <c r="A394" s="125" t="s">
        <v>521</v>
      </c>
      <c r="B394" s="122" t="s">
        <v>24</v>
      </c>
      <c r="C394" s="122" t="s">
        <v>498</v>
      </c>
      <c r="D394" s="122" t="s">
        <v>238</v>
      </c>
      <c r="E394" s="122" t="s">
        <v>522</v>
      </c>
      <c r="F394" s="122"/>
      <c r="G394" s="194">
        <f>G395</f>
        <v>862636</v>
      </c>
      <c r="H394" s="194">
        <f>H395</f>
        <v>0</v>
      </c>
      <c r="I394" s="218">
        <f>I395</f>
        <v>0</v>
      </c>
      <c r="J394" s="73"/>
      <c r="K394" s="73"/>
    </row>
    <row r="395" spans="1:11" s="79" customFormat="1" ht="38.25" customHeight="1">
      <c r="A395" s="125" t="s">
        <v>333</v>
      </c>
      <c r="B395" s="122" t="s">
        <v>24</v>
      </c>
      <c r="C395" s="122" t="s">
        <v>498</v>
      </c>
      <c r="D395" s="122" t="s">
        <v>238</v>
      </c>
      <c r="E395" s="122" t="s">
        <v>522</v>
      </c>
      <c r="F395" s="122" t="s">
        <v>334</v>
      </c>
      <c r="G395" s="194">
        <v>862636</v>
      </c>
      <c r="H395" s="194">
        <v>0</v>
      </c>
      <c r="I395" s="218">
        <v>0</v>
      </c>
      <c r="J395" s="73"/>
      <c r="K395" s="73"/>
    </row>
    <row r="396" spans="1:11" s="79" customFormat="1" ht="48" customHeight="1">
      <c r="A396" s="125" t="s">
        <v>523</v>
      </c>
      <c r="B396" s="122" t="s">
        <v>24</v>
      </c>
      <c r="C396" s="122" t="s">
        <v>498</v>
      </c>
      <c r="D396" s="122" t="s">
        <v>238</v>
      </c>
      <c r="E396" s="122" t="s">
        <v>524</v>
      </c>
      <c r="F396" s="122"/>
      <c r="G396" s="194">
        <f t="shared" ref="G396:I399" si="50">G397</f>
        <v>19798.36</v>
      </c>
      <c r="H396" s="194">
        <f t="shared" si="50"/>
        <v>20000</v>
      </c>
      <c r="I396" s="218">
        <f t="shared" si="50"/>
        <v>20000</v>
      </c>
      <c r="J396" s="73"/>
      <c r="K396" s="73"/>
    </row>
    <row r="397" spans="1:11" s="79" customFormat="1" ht="47.25" customHeight="1">
      <c r="A397" s="125" t="s">
        <v>525</v>
      </c>
      <c r="B397" s="122" t="s">
        <v>24</v>
      </c>
      <c r="C397" s="122" t="s">
        <v>498</v>
      </c>
      <c r="D397" s="122" t="s">
        <v>238</v>
      </c>
      <c r="E397" s="122" t="s">
        <v>526</v>
      </c>
      <c r="F397" s="122"/>
      <c r="G397" s="194">
        <f t="shared" si="50"/>
        <v>19798.36</v>
      </c>
      <c r="H397" s="194">
        <f t="shared" si="50"/>
        <v>20000</v>
      </c>
      <c r="I397" s="218">
        <f t="shared" si="50"/>
        <v>20000</v>
      </c>
      <c r="J397" s="73"/>
      <c r="K397" s="73"/>
    </row>
    <row r="398" spans="1:11" s="79" customFormat="1" ht="45.75" customHeight="1">
      <c r="A398" s="125" t="s">
        <v>527</v>
      </c>
      <c r="B398" s="122" t="s">
        <v>24</v>
      </c>
      <c r="C398" s="122" t="s">
        <v>498</v>
      </c>
      <c r="D398" s="122" t="s">
        <v>238</v>
      </c>
      <c r="E398" s="122" t="s">
        <v>528</v>
      </c>
      <c r="F398" s="122"/>
      <c r="G398" s="194">
        <f t="shared" si="50"/>
        <v>19798.36</v>
      </c>
      <c r="H398" s="194">
        <f t="shared" si="50"/>
        <v>20000</v>
      </c>
      <c r="I398" s="218">
        <f t="shared" si="50"/>
        <v>20000</v>
      </c>
      <c r="J398" s="73"/>
      <c r="K398" s="73"/>
    </row>
    <row r="399" spans="1:11" s="79" customFormat="1" ht="28.7" customHeight="1">
      <c r="A399" s="125" t="s">
        <v>529</v>
      </c>
      <c r="B399" s="122" t="s">
        <v>24</v>
      </c>
      <c r="C399" s="122" t="s">
        <v>498</v>
      </c>
      <c r="D399" s="122" t="s">
        <v>238</v>
      </c>
      <c r="E399" s="122" t="s">
        <v>530</v>
      </c>
      <c r="F399" s="122"/>
      <c r="G399" s="194">
        <f t="shared" si="50"/>
        <v>19798.36</v>
      </c>
      <c r="H399" s="194">
        <f t="shared" si="50"/>
        <v>20000</v>
      </c>
      <c r="I399" s="218">
        <f t="shared" si="50"/>
        <v>20000</v>
      </c>
      <c r="J399" s="73"/>
      <c r="K399" s="73"/>
    </row>
    <row r="400" spans="1:11" s="79" customFormat="1" ht="38.25" customHeight="1">
      <c r="A400" s="125" t="s">
        <v>333</v>
      </c>
      <c r="B400" s="122" t="s">
        <v>24</v>
      </c>
      <c r="C400" s="122" t="s">
        <v>498</v>
      </c>
      <c r="D400" s="122" t="s">
        <v>238</v>
      </c>
      <c r="E400" s="122" t="s">
        <v>530</v>
      </c>
      <c r="F400" s="122" t="s">
        <v>334</v>
      </c>
      <c r="G400" s="194">
        <v>19798.36</v>
      </c>
      <c r="H400" s="194">
        <v>20000</v>
      </c>
      <c r="I400" s="218">
        <v>20000</v>
      </c>
      <c r="J400" s="73"/>
      <c r="K400" s="73"/>
    </row>
    <row r="401" spans="1:12" s="79" customFormat="1" ht="84" customHeight="1">
      <c r="A401" s="125" t="s">
        <v>402</v>
      </c>
      <c r="B401" s="122" t="s">
        <v>24</v>
      </c>
      <c r="C401" s="122" t="s">
        <v>498</v>
      </c>
      <c r="D401" s="122" t="s">
        <v>238</v>
      </c>
      <c r="E401" s="122" t="s">
        <v>403</v>
      </c>
      <c r="F401" s="124"/>
      <c r="G401" s="194">
        <f t="shared" ref="G401:I404" si="51">G402</f>
        <v>147442</v>
      </c>
      <c r="H401" s="194">
        <f t="shared" si="51"/>
        <v>6477.74</v>
      </c>
      <c r="I401" s="218">
        <f t="shared" si="51"/>
        <v>6477.74</v>
      </c>
      <c r="J401" s="73"/>
      <c r="K401" s="73"/>
    </row>
    <row r="402" spans="1:12" s="79" customFormat="1" ht="58.5" customHeight="1">
      <c r="A402" s="125" t="s">
        <v>404</v>
      </c>
      <c r="B402" s="122" t="s">
        <v>24</v>
      </c>
      <c r="C402" s="122" t="s">
        <v>498</v>
      </c>
      <c r="D402" s="122" t="s">
        <v>238</v>
      </c>
      <c r="E402" s="122" t="s">
        <v>405</v>
      </c>
      <c r="F402" s="122"/>
      <c r="G402" s="194">
        <f t="shared" si="51"/>
        <v>147442</v>
      </c>
      <c r="H402" s="194">
        <f t="shared" si="51"/>
        <v>6477.74</v>
      </c>
      <c r="I402" s="218">
        <f t="shared" si="51"/>
        <v>6477.74</v>
      </c>
      <c r="J402" s="73"/>
      <c r="K402" s="73"/>
    </row>
    <row r="403" spans="1:12" s="79" customFormat="1" ht="80.25" customHeight="1">
      <c r="A403" s="125" t="s">
        <v>406</v>
      </c>
      <c r="B403" s="122" t="s">
        <v>24</v>
      </c>
      <c r="C403" s="122" t="s">
        <v>498</v>
      </c>
      <c r="D403" s="122" t="s">
        <v>238</v>
      </c>
      <c r="E403" s="122" t="s">
        <v>407</v>
      </c>
      <c r="F403" s="122"/>
      <c r="G403" s="194">
        <f t="shared" si="51"/>
        <v>147442</v>
      </c>
      <c r="H403" s="194">
        <f t="shared" si="51"/>
        <v>6477.74</v>
      </c>
      <c r="I403" s="218">
        <f t="shared" si="51"/>
        <v>6477.74</v>
      </c>
      <c r="J403" s="73"/>
      <c r="K403" s="73"/>
    </row>
    <row r="404" spans="1:12" s="79" customFormat="1" ht="60" customHeight="1">
      <c r="A404" s="125" t="s">
        <v>408</v>
      </c>
      <c r="B404" s="122" t="s">
        <v>24</v>
      </c>
      <c r="C404" s="122" t="s">
        <v>498</v>
      </c>
      <c r="D404" s="122" t="s">
        <v>238</v>
      </c>
      <c r="E404" s="122" t="s">
        <v>409</v>
      </c>
      <c r="F404" s="122"/>
      <c r="G404" s="194">
        <f t="shared" si="51"/>
        <v>147442</v>
      </c>
      <c r="H404" s="194">
        <f t="shared" si="51"/>
        <v>6477.74</v>
      </c>
      <c r="I404" s="218">
        <f t="shared" si="51"/>
        <v>6477.74</v>
      </c>
      <c r="J404" s="73"/>
      <c r="K404" s="73"/>
    </row>
    <row r="405" spans="1:12" s="79" customFormat="1" ht="38.25" customHeight="1">
      <c r="A405" s="125" t="s">
        <v>333</v>
      </c>
      <c r="B405" s="122" t="s">
        <v>24</v>
      </c>
      <c r="C405" s="122" t="s">
        <v>498</v>
      </c>
      <c r="D405" s="122" t="s">
        <v>238</v>
      </c>
      <c r="E405" s="122" t="s">
        <v>409</v>
      </c>
      <c r="F405" s="122" t="s">
        <v>334</v>
      </c>
      <c r="G405" s="194">
        <v>147442</v>
      </c>
      <c r="H405" s="194">
        <v>6477.74</v>
      </c>
      <c r="I405" s="218">
        <v>6477.74</v>
      </c>
      <c r="J405" s="73"/>
      <c r="K405" s="73"/>
      <c r="L405" s="78"/>
    </row>
    <row r="406" spans="1:12" s="79" customFormat="1" ht="18.75" customHeight="1">
      <c r="A406" s="205" t="s">
        <v>531</v>
      </c>
      <c r="B406" s="124" t="s">
        <v>24</v>
      </c>
      <c r="C406" s="124" t="s">
        <v>498</v>
      </c>
      <c r="D406" s="124" t="s">
        <v>241</v>
      </c>
      <c r="E406" s="124"/>
      <c r="F406" s="124"/>
      <c r="G406" s="225">
        <f>G407+G460+G465+G470+G484</f>
        <v>512950775.85999995</v>
      </c>
      <c r="H406" s="225">
        <f>H407+H460+H465+H470+H484</f>
        <v>441203474.82999998</v>
      </c>
      <c r="I406" s="230">
        <f>I407+I460+I465+I470+I484</f>
        <v>469669635.95999998</v>
      </c>
      <c r="J406" s="73"/>
      <c r="K406" s="73"/>
    </row>
    <row r="407" spans="1:12" s="79" customFormat="1" ht="40.5" customHeight="1">
      <c r="A407" s="125" t="s">
        <v>500</v>
      </c>
      <c r="B407" s="122" t="s">
        <v>24</v>
      </c>
      <c r="C407" s="122" t="s">
        <v>498</v>
      </c>
      <c r="D407" s="122" t="s">
        <v>241</v>
      </c>
      <c r="E407" s="122" t="s">
        <v>501</v>
      </c>
      <c r="F407" s="122"/>
      <c r="G407" s="194">
        <f>G408</f>
        <v>512136419.64999998</v>
      </c>
      <c r="H407" s="194">
        <f>H408</f>
        <v>440894962.75</v>
      </c>
      <c r="I407" s="218">
        <f>I408</f>
        <v>469364071.75</v>
      </c>
      <c r="J407" s="73"/>
      <c r="K407" s="73"/>
    </row>
    <row r="408" spans="1:12" s="79" customFormat="1" ht="29.25" customHeight="1">
      <c r="A408" s="125" t="s">
        <v>502</v>
      </c>
      <c r="B408" s="122" t="s">
        <v>24</v>
      </c>
      <c r="C408" s="122" t="s">
        <v>498</v>
      </c>
      <c r="D408" s="122" t="s">
        <v>241</v>
      </c>
      <c r="E408" s="122" t="s">
        <v>503</v>
      </c>
      <c r="F408" s="122"/>
      <c r="G408" s="194">
        <f>G409+G412+G419+G422+G451+G454+G457+G445+G448</f>
        <v>512136419.64999998</v>
      </c>
      <c r="H408" s="194">
        <f>H409+H412+H419+H422+H451+H454+H457+H445+H448</f>
        <v>440894962.75</v>
      </c>
      <c r="I408" s="194">
        <f>I409+I412+I419+I422+I451+I454+I457+I445+I448</f>
        <v>469364071.75</v>
      </c>
      <c r="J408" s="73"/>
      <c r="K408" s="73"/>
    </row>
    <row r="409" spans="1:12" s="79" customFormat="1" ht="23.25" customHeight="1">
      <c r="A409" s="207" t="s">
        <v>533</v>
      </c>
      <c r="B409" s="122" t="s">
        <v>24</v>
      </c>
      <c r="C409" s="122" t="s">
        <v>498</v>
      </c>
      <c r="D409" s="122" t="s">
        <v>241</v>
      </c>
      <c r="E409" s="122" t="s">
        <v>534</v>
      </c>
      <c r="F409" s="122"/>
      <c r="G409" s="194">
        <f t="shared" ref="G409:I410" si="52">G410</f>
        <v>360819257</v>
      </c>
      <c r="H409" s="194">
        <f t="shared" si="52"/>
        <v>358678476</v>
      </c>
      <c r="I409" s="218">
        <f t="shared" si="52"/>
        <v>358678476</v>
      </c>
      <c r="J409" s="73"/>
      <c r="K409" s="73"/>
    </row>
    <row r="410" spans="1:12" s="79" customFormat="1" ht="111" customHeight="1">
      <c r="A410" s="211" t="s">
        <v>535</v>
      </c>
      <c r="B410" s="122" t="s">
        <v>24</v>
      </c>
      <c r="C410" s="122" t="s">
        <v>498</v>
      </c>
      <c r="D410" s="122" t="s">
        <v>241</v>
      </c>
      <c r="E410" s="122" t="s">
        <v>536</v>
      </c>
      <c r="F410" s="122"/>
      <c r="G410" s="194">
        <f t="shared" si="52"/>
        <v>360819257</v>
      </c>
      <c r="H410" s="194">
        <f t="shared" si="52"/>
        <v>358678476</v>
      </c>
      <c r="I410" s="218">
        <f t="shared" si="52"/>
        <v>358678476</v>
      </c>
      <c r="J410" s="73"/>
      <c r="K410" s="73"/>
    </row>
    <row r="411" spans="1:12" s="79" customFormat="1" ht="36.75" customHeight="1">
      <c r="A411" s="125" t="s">
        <v>333</v>
      </c>
      <c r="B411" s="122" t="s">
        <v>24</v>
      </c>
      <c r="C411" s="122" t="s">
        <v>498</v>
      </c>
      <c r="D411" s="122" t="s">
        <v>241</v>
      </c>
      <c r="E411" s="122" t="s">
        <v>536</v>
      </c>
      <c r="F411" s="122" t="s">
        <v>334</v>
      </c>
      <c r="G411" s="119">
        <v>360819257</v>
      </c>
      <c r="H411" s="119">
        <v>358678476</v>
      </c>
      <c r="I411" s="203">
        <v>358678476</v>
      </c>
      <c r="J411" s="73"/>
      <c r="K411" s="73"/>
    </row>
    <row r="412" spans="1:12" s="79" customFormat="1" ht="44.25" customHeight="1">
      <c r="A412" s="125" t="s">
        <v>508</v>
      </c>
      <c r="B412" s="122" t="s">
        <v>24</v>
      </c>
      <c r="C412" s="122" t="s">
        <v>498</v>
      </c>
      <c r="D412" s="122" t="s">
        <v>241</v>
      </c>
      <c r="E412" s="122" t="s">
        <v>509</v>
      </c>
      <c r="F412" s="122"/>
      <c r="G412" s="194">
        <f>G413+G415+G417</f>
        <v>4801511</v>
      </c>
      <c r="H412" s="194">
        <f>H413+H415+H417</f>
        <v>4169696</v>
      </c>
      <c r="I412" s="218">
        <f>I413+I415+I417</f>
        <v>4169696</v>
      </c>
      <c r="J412" s="73"/>
      <c r="K412" s="73"/>
    </row>
    <row r="413" spans="1:12" s="79" customFormat="1" ht="36" customHeight="1">
      <c r="A413" s="125" t="s">
        <v>510</v>
      </c>
      <c r="B413" s="122" t="s">
        <v>24</v>
      </c>
      <c r="C413" s="122" t="s">
        <v>498</v>
      </c>
      <c r="D413" s="122" t="s">
        <v>241</v>
      </c>
      <c r="E413" s="122" t="s">
        <v>511</v>
      </c>
      <c r="F413" s="122"/>
      <c r="G413" s="194">
        <f>G414</f>
        <v>486795</v>
      </c>
      <c r="H413" s="194">
        <f>H414</f>
        <v>0</v>
      </c>
      <c r="I413" s="218">
        <f>I414</f>
        <v>0</v>
      </c>
      <c r="J413" s="73"/>
      <c r="K413" s="73"/>
    </row>
    <row r="414" spans="1:12" s="79" customFormat="1" ht="36" customHeight="1">
      <c r="A414" s="125" t="s">
        <v>333</v>
      </c>
      <c r="B414" s="122" t="s">
        <v>24</v>
      </c>
      <c r="C414" s="122" t="s">
        <v>498</v>
      </c>
      <c r="D414" s="122" t="s">
        <v>241</v>
      </c>
      <c r="E414" s="122" t="s">
        <v>511</v>
      </c>
      <c r="F414" s="122" t="s">
        <v>334</v>
      </c>
      <c r="G414" s="194">
        <v>486795</v>
      </c>
      <c r="H414" s="194">
        <v>0</v>
      </c>
      <c r="I414" s="218">
        <v>0</v>
      </c>
      <c r="J414" s="73"/>
      <c r="K414" s="73"/>
    </row>
    <row r="415" spans="1:12" s="83" customFormat="1" ht="36" customHeight="1">
      <c r="A415" s="125" t="s">
        <v>512</v>
      </c>
      <c r="B415" s="122" t="s">
        <v>24</v>
      </c>
      <c r="C415" s="122" t="s">
        <v>498</v>
      </c>
      <c r="D415" s="122" t="s">
        <v>241</v>
      </c>
      <c r="E415" s="122" t="s">
        <v>513</v>
      </c>
      <c r="F415" s="122"/>
      <c r="G415" s="194">
        <f>G416</f>
        <v>4169696</v>
      </c>
      <c r="H415" s="194">
        <f>H416</f>
        <v>4169696</v>
      </c>
      <c r="I415" s="218">
        <f>I416</f>
        <v>4169696</v>
      </c>
      <c r="J415" s="73"/>
      <c r="K415" s="73"/>
    </row>
    <row r="416" spans="1:12" s="83" customFormat="1" ht="44.25" customHeight="1">
      <c r="A416" s="125" t="s">
        <v>333</v>
      </c>
      <c r="B416" s="122" t="s">
        <v>24</v>
      </c>
      <c r="C416" s="122" t="s">
        <v>498</v>
      </c>
      <c r="D416" s="122" t="s">
        <v>241</v>
      </c>
      <c r="E416" s="122" t="s">
        <v>513</v>
      </c>
      <c r="F416" s="122" t="s">
        <v>334</v>
      </c>
      <c r="G416" s="194">
        <v>4169696</v>
      </c>
      <c r="H416" s="194">
        <v>4169696</v>
      </c>
      <c r="I416" s="218">
        <v>4169696</v>
      </c>
      <c r="J416" s="73"/>
      <c r="K416" s="73"/>
    </row>
    <row r="417" spans="1:11" s="83" customFormat="1" ht="66" customHeight="1">
      <c r="A417" s="125" t="s">
        <v>514</v>
      </c>
      <c r="B417" s="122" t="s">
        <v>24</v>
      </c>
      <c r="C417" s="122" t="s">
        <v>498</v>
      </c>
      <c r="D417" s="122" t="s">
        <v>241</v>
      </c>
      <c r="E417" s="122" t="s">
        <v>515</v>
      </c>
      <c r="F417" s="122"/>
      <c r="G417" s="194">
        <f>G418</f>
        <v>145020</v>
      </c>
      <c r="H417" s="194">
        <f>H418</f>
        <v>0</v>
      </c>
      <c r="I417" s="218">
        <f>I418</f>
        <v>0</v>
      </c>
      <c r="J417" s="73"/>
      <c r="K417" s="73"/>
    </row>
    <row r="418" spans="1:11" s="83" customFormat="1" ht="51.75" customHeight="1">
      <c r="A418" s="125" t="s">
        <v>333</v>
      </c>
      <c r="B418" s="122" t="s">
        <v>24</v>
      </c>
      <c r="C418" s="122" t="s">
        <v>498</v>
      </c>
      <c r="D418" s="122" t="s">
        <v>241</v>
      </c>
      <c r="E418" s="122" t="s">
        <v>515</v>
      </c>
      <c r="F418" s="122" t="s">
        <v>334</v>
      </c>
      <c r="G418" s="194">
        <v>145020</v>
      </c>
      <c r="H418" s="194">
        <v>0</v>
      </c>
      <c r="I418" s="218">
        <v>0</v>
      </c>
      <c r="J418" s="73"/>
      <c r="K418" s="73"/>
    </row>
    <row r="419" spans="1:11" s="83" customFormat="1" ht="56.25">
      <c r="A419" s="125" t="s">
        <v>826</v>
      </c>
      <c r="B419" s="122" t="s">
        <v>24</v>
      </c>
      <c r="C419" s="122" t="s">
        <v>498</v>
      </c>
      <c r="D419" s="122" t="s">
        <v>241</v>
      </c>
      <c r="E419" s="122" t="s">
        <v>823</v>
      </c>
      <c r="F419" s="122"/>
      <c r="G419" s="194">
        <f t="shared" ref="G419:I420" si="53">G420</f>
        <v>54632827</v>
      </c>
      <c r="H419" s="194">
        <f t="shared" si="53"/>
        <v>0</v>
      </c>
      <c r="I419" s="194">
        <f t="shared" si="53"/>
        <v>0</v>
      </c>
      <c r="J419" s="73"/>
      <c r="K419" s="73"/>
    </row>
    <row r="420" spans="1:11" s="83" customFormat="1" ht="75">
      <c r="A420" s="125" t="s">
        <v>825</v>
      </c>
      <c r="B420" s="122" t="s">
        <v>24</v>
      </c>
      <c r="C420" s="122" t="s">
        <v>498</v>
      </c>
      <c r="D420" s="122" t="s">
        <v>241</v>
      </c>
      <c r="E420" s="122" t="s">
        <v>824</v>
      </c>
      <c r="F420" s="122"/>
      <c r="G420" s="194">
        <f t="shared" si="53"/>
        <v>54632827</v>
      </c>
      <c r="H420" s="194">
        <f t="shared" si="53"/>
        <v>0</v>
      </c>
      <c r="I420" s="194">
        <f t="shared" si="53"/>
        <v>0</v>
      </c>
      <c r="J420" s="73"/>
      <c r="K420" s="73"/>
    </row>
    <row r="421" spans="1:11" s="83" customFormat="1" ht="37.5">
      <c r="A421" s="125" t="s">
        <v>333</v>
      </c>
      <c r="B421" s="122" t="s">
        <v>24</v>
      </c>
      <c r="C421" s="122" t="s">
        <v>498</v>
      </c>
      <c r="D421" s="122" t="s">
        <v>241</v>
      </c>
      <c r="E421" s="122" t="s">
        <v>824</v>
      </c>
      <c r="F421" s="122" t="s">
        <v>334</v>
      </c>
      <c r="G421" s="194">
        <v>54632827</v>
      </c>
      <c r="H421" s="194">
        <v>0</v>
      </c>
      <c r="I421" s="218">
        <v>0</v>
      </c>
      <c r="J421" s="73"/>
      <c r="K421" s="73"/>
    </row>
    <row r="422" spans="1:11" s="83" customFormat="1" ht="37.5">
      <c r="A422" s="125" t="s">
        <v>537</v>
      </c>
      <c r="B422" s="122" t="s">
        <v>24</v>
      </c>
      <c r="C422" s="122" t="s">
        <v>498</v>
      </c>
      <c r="D422" s="122" t="s">
        <v>241</v>
      </c>
      <c r="E422" s="122" t="s">
        <v>538</v>
      </c>
      <c r="F422" s="122"/>
      <c r="G422" s="194">
        <f>G423+G425+G427+G429+G433+G435+G437+G439+G441+G443</f>
        <v>61685030.650000006</v>
      </c>
      <c r="H422" s="194">
        <f>H425+H427+H429+H433+H435+H437+H439+H443</f>
        <v>51485990.75</v>
      </c>
      <c r="I422" s="218">
        <f>I425+I427+I429+I433+I435+I437+I439+I443</f>
        <v>51485990.75</v>
      </c>
      <c r="J422" s="73"/>
      <c r="K422" s="73"/>
    </row>
    <row r="423" spans="1:11" s="243" customFormat="1">
      <c r="A423" s="125" t="s">
        <v>835</v>
      </c>
      <c r="B423" s="122" t="s">
        <v>24</v>
      </c>
      <c r="C423" s="122" t="s">
        <v>498</v>
      </c>
      <c r="D423" s="122" t="s">
        <v>241</v>
      </c>
      <c r="E423" s="122" t="s">
        <v>834</v>
      </c>
      <c r="F423" s="122"/>
      <c r="G423" s="194">
        <f>G424</f>
        <v>120000</v>
      </c>
      <c r="H423" s="194">
        <f>H424</f>
        <v>0</v>
      </c>
      <c r="I423" s="194">
        <f>I424</f>
        <v>0</v>
      </c>
      <c r="J423" s="242"/>
      <c r="K423" s="242"/>
    </row>
    <row r="424" spans="1:11" s="83" customFormat="1" ht="39" customHeight="1">
      <c r="A424" s="125" t="s">
        <v>333</v>
      </c>
      <c r="B424" s="122" t="s">
        <v>24</v>
      </c>
      <c r="C424" s="122" t="s">
        <v>498</v>
      </c>
      <c r="D424" s="122" t="s">
        <v>241</v>
      </c>
      <c r="E424" s="122" t="s">
        <v>834</v>
      </c>
      <c r="F424" s="122" t="s">
        <v>334</v>
      </c>
      <c r="G424" s="194">
        <v>120000</v>
      </c>
      <c r="H424" s="194">
        <v>0</v>
      </c>
      <c r="I424" s="218">
        <v>0</v>
      </c>
      <c r="J424" s="73"/>
      <c r="K424" s="73"/>
    </row>
    <row r="425" spans="1:11" s="83" customFormat="1" ht="72" customHeight="1">
      <c r="A425" s="125" t="s">
        <v>539</v>
      </c>
      <c r="B425" s="122" t="s">
        <v>24</v>
      </c>
      <c r="C425" s="122" t="s">
        <v>498</v>
      </c>
      <c r="D425" s="122" t="s">
        <v>241</v>
      </c>
      <c r="E425" s="122" t="s">
        <v>540</v>
      </c>
      <c r="F425" s="122"/>
      <c r="G425" s="194">
        <f>G426</f>
        <v>1464610</v>
      </c>
      <c r="H425" s="194">
        <f>H426</f>
        <v>0</v>
      </c>
      <c r="I425" s="218">
        <f>I426</f>
        <v>0</v>
      </c>
      <c r="J425" s="73"/>
      <c r="K425" s="73"/>
    </row>
    <row r="426" spans="1:11" s="83" customFormat="1" ht="37.5">
      <c r="A426" s="125" t="s">
        <v>333</v>
      </c>
      <c r="B426" s="122" t="s">
        <v>24</v>
      </c>
      <c r="C426" s="122" t="s">
        <v>498</v>
      </c>
      <c r="D426" s="122" t="s">
        <v>241</v>
      </c>
      <c r="E426" s="122" t="s">
        <v>540</v>
      </c>
      <c r="F426" s="122" t="s">
        <v>334</v>
      </c>
      <c r="G426" s="194">
        <v>1464610</v>
      </c>
      <c r="H426" s="194">
        <v>0</v>
      </c>
      <c r="I426" s="218">
        <v>0</v>
      </c>
      <c r="J426" s="73"/>
      <c r="K426" s="73"/>
    </row>
    <row r="427" spans="1:11" s="83" customFormat="1" ht="82.5" customHeight="1">
      <c r="A427" s="125" t="s">
        <v>541</v>
      </c>
      <c r="B427" s="122" t="s">
        <v>24</v>
      </c>
      <c r="C427" s="122" t="s">
        <v>498</v>
      </c>
      <c r="D427" s="122" t="s">
        <v>241</v>
      </c>
      <c r="E427" s="122" t="s">
        <v>542</v>
      </c>
      <c r="F427" s="122"/>
      <c r="G427" s="194">
        <f>G428</f>
        <v>420219</v>
      </c>
      <c r="H427" s="194">
        <f>H428</f>
        <v>0</v>
      </c>
      <c r="I427" s="218">
        <f>I428</f>
        <v>0</v>
      </c>
      <c r="J427" s="73"/>
      <c r="K427" s="73"/>
    </row>
    <row r="428" spans="1:11" s="83" customFormat="1" ht="39" customHeight="1">
      <c r="A428" s="125" t="s">
        <v>333</v>
      </c>
      <c r="B428" s="122" t="s">
        <v>24</v>
      </c>
      <c r="C428" s="122" t="s">
        <v>498</v>
      </c>
      <c r="D428" s="122" t="s">
        <v>241</v>
      </c>
      <c r="E428" s="122" t="s">
        <v>542</v>
      </c>
      <c r="F428" s="122" t="s">
        <v>334</v>
      </c>
      <c r="G428" s="194">
        <v>420219</v>
      </c>
      <c r="H428" s="194">
        <v>0</v>
      </c>
      <c r="I428" s="218">
        <v>0</v>
      </c>
      <c r="J428" s="73"/>
      <c r="K428" s="73"/>
    </row>
    <row r="429" spans="1:11" s="83" customFormat="1" ht="36.75" customHeight="1">
      <c r="A429" s="125" t="s">
        <v>397</v>
      </c>
      <c r="B429" s="122" t="s">
        <v>24</v>
      </c>
      <c r="C429" s="122" t="s">
        <v>498</v>
      </c>
      <c r="D429" s="122" t="s">
        <v>241</v>
      </c>
      <c r="E429" s="122" t="s">
        <v>543</v>
      </c>
      <c r="F429" s="122"/>
      <c r="G429" s="194">
        <f>G432+G430+G431</f>
        <v>38885659.090000004</v>
      </c>
      <c r="H429" s="194">
        <f>H432+H430+H431</f>
        <v>39769566.75</v>
      </c>
      <c r="I429" s="218">
        <f>I432+I430+I431</f>
        <v>39769566.75</v>
      </c>
      <c r="J429" s="73"/>
      <c r="K429" s="73"/>
    </row>
    <row r="430" spans="1:11" s="83" customFormat="1" ht="51" customHeight="1">
      <c r="A430" s="125" t="s">
        <v>284</v>
      </c>
      <c r="B430" s="122" t="s">
        <v>24</v>
      </c>
      <c r="C430" s="122" t="s">
        <v>498</v>
      </c>
      <c r="D430" s="122" t="s">
        <v>241</v>
      </c>
      <c r="E430" s="122" t="s">
        <v>543</v>
      </c>
      <c r="F430" s="122" t="s">
        <v>315</v>
      </c>
      <c r="G430" s="194">
        <v>0</v>
      </c>
      <c r="H430" s="194">
        <v>0</v>
      </c>
      <c r="I430" s="218">
        <v>0</v>
      </c>
      <c r="J430" s="73"/>
      <c r="K430" s="73"/>
    </row>
    <row r="431" spans="1:11" s="83" customFormat="1" ht="45" customHeight="1">
      <c r="A431" s="125" t="s">
        <v>427</v>
      </c>
      <c r="B431" s="122" t="s">
        <v>24</v>
      </c>
      <c r="C431" s="122" t="s">
        <v>498</v>
      </c>
      <c r="D431" s="122" t="s">
        <v>241</v>
      </c>
      <c r="E431" s="122" t="s">
        <v>543</v>
      </c>
      <c r="F431" s="122" t="s">
        <v>428</v>
      </c>
      <c r="G431" s="194">
        <v>590000</v>
      </c>
      <c r="H431" s="194">
        <v>0</v>
      </c>
      <c r="I431" s="218">
        <v>0</v>
      </c>
      <c r="J431" s="73"/>
      <c r="K431" s="73"/>
    </row>
    <row r="432" spans="1:11" s="83" customFormat="1" ht="43.5" customHeight="1">
      <c r="A432" s="125" t="s">
        <v>333</v>
      </c>
      <c r="B432" s="122" t="s">
        <v>24</v>
      </c>
      <c r="C432" s="122" t="s">
        <v>498</v>
      </c>
      <c r="D432" s="122" t="s">
        <v>241</v>
      </c>
      <c r="E432" s="122" t="s">
        <v>543</v>
      </c>
      <c r="F432" s="122" t="s">
        <v>334</v>
      </c>
      <c r="G432" s="194">
        <v>38295659.090000004</v>
      </c>
      <c r="H432" s="194">
        <v>39769566.75</v>
      </c>
      <c r="I432" s="218">
        <v>39769566.75</v>
      </c>
      <c r="J432" s="73"/>
      <c r="K432" s="73"/>
    </row>
    <row r="433" spans="1:11" s="83" customFormat="1" ht="39.75" customHeight="1">
      <c r="A433" s="125" t="s">
        <v>544</v>
      </c>
      <c r="B433" s="122" t="s">
        <v>24</v>
      </c>
      <c r="C433" s="122" t="s">
        <v>498</v>
      </c>
      <c r="D433" s="122" t="s">
        <v>241</v>
      </c>
      <c r="E433" s="122" t="s">
        <v>545</v>
      </c>
      <c r="F433" s="122"/>
      <c r="G433" s="194">
        <f>G434</f>
        <v>3810600</v>
      </c>
      <c r="H433" s="194">
        <f>H434</f>
        <v>3860190</v>
      </c>
      <c r="I433" s="218">
        <f>I434</f>
        <v>3860190</v>
      </c>
      <c r="J433" s="73"/>
      <c r="K433" s="73"/>
    </row>
    <row r="434" spans="1:11" s="83" customFormat="1" ht="47.25" customHeight="1">
      <c r="A434" s="125" t="s">
        <v>333</v>
      </c>
      <c r="B434" s="122" t="s">
        <v>24</v>
      </c>
      <c r="C434" s="122" t="s">
        <v>498</v>
      </c>
      <c r="D434" s="122" t="s">
        <v>241</v>
      </c>
      <c r="E434" s="122" t="s">
        <v>545</v>
      </c>
      <c r="F434" s="122" t="s">
        <v>334</v>
      </c>
      <c r="G434" s="194">
        <v>3810600</v>
      </c>
      <c r="H434" s="194">
        <v>3860190</v>
      </c>
      <c r="I434" s="218">
        <v>3860190</v>
      </c>
      <c r="J434" s="73"/>
      <c r="K434" s="73"/>
    </row>
    <row r="435" spans="1:11" s="83" customFormat="1" ht="31.5" customHeight="1">
      <c r="A435" s="125" t="s">
        <v>425</v>
      </c>
      <c r="B435" s="122" t="s">
        <v>24</v>
      </c>
      <c r="C435" s="122" t="s">
        <v>498</v>
      </c>
      <c r="D435" s="122" t="s">
        <v>241</v>
      </c>
      <c r="E435" s="122" t="s">
        <v>546</v>
      </c>
      <c r="F435" s="122"/>
      <c r="G435" s="194">
        <f>G436</f>
        <v>5289145</v>
      </c>
      <c r="H435" s="194">
        <f>H436</f>
        <v>0</v>
      </c>
      <c r="I435" s="218">
        <f>I436</f>
        <v>0</v>
      </c>
      <c r="J435" s="73"/>
      <c r="K435" s="73"/>
    </row>
    <row r="436" spans="1:11" s="83" customFormat="1" ht="39" customHeight="1">
      <c r="A436" s="125" t="s">
        <v>333</v>
      </c>
      <c r="B436" s="122" t="s">
        <v>24</v>
      </c>
      <c r="C436" s="122" t="s">
        <v>498</v>
      </c>
      <c r="D436" s="122" t="s">
        <v>241</v>
      </c>
      <c r="E436" s="122" t="s">
        <v>546</v>
      </c>
      <c r="F436" s="122" t="s">
        <v>334</v>
      </c>
      <c r="G436" s="194">
        <v>5289145</v>
      </c>
      <c r="H436" s="194">
        <v>0</v>
      </c>
      <c r="I436" s="218">
        <v>0</v>
      </c>
      <c r="J436" s="73"/>
      <c r="K436" s="73"/>
    </row>
    <row r="437" spans="1:11" s="83" customFormat="1" ht="62.25" customHeight="1">
      <c r="A437" s="125" t="s">
        <v>547</v>
      </c>
      <c r="B437" s="122" t="s">
        <v>24</v>
      </c>
      <c r="C437" s="122" t="s">
        <v>498</v>
      </c>
      <c r="D437" s="122" t="s">
        <v>241</v>
      </c>
      <c r="E437" s="122" t="s">
        <v>548</v>
      </c>
      <c r="F437" s="122"/>
      <c r="G437" s="194">
        <f>G438</f>
        <v>2254278</v>
      </c>
      <c r="H437" s="194">
        <f>H438</f>
        <v>2852988</v>
      </c>
      <c r="I437" s="218">
        <f>I438</f>
        <v>2852988</v>
      </c>
      <c r="J437" s="73"/>
      <c r="K437" s="73"/>
    </row>
    <row r="438" spans="1:11" s="83" customFormat="1" ht="41.25" customHeight="1">
      <c r="A438" s="125" t="s">
        <v>333</v>
      </c>
      <c r="B438" s="122" t="s">
        <v>24</v>
      </c>
      <c r="C438" s="122" t="s">
        <v>498</v>
      </c>
      <c r="D438" s="122" t="s">
        <v>241</v>
      </c>
      <c r="E438" s="122" t="s">
        <v>548</v>
      </c>
      <c r="F438" s="122" t="s">
        <v>334</v>
      </c>
      <c r="G438" s="194">
        <v>2254278</v>
      </c>
      <c r="H438" s="194">
        <v>2852988</v>
      </c>
      <c r="I438" s="218">
        <v>2852988</v>
      </c>
      <c r="J438" s="73"/>
      <c r="K438" s="73"/>
    </row>
    <row r="439" spans="1:11" s="83" customFormat="1" ht="75.75" customHeight="1">
      <c r="A439" s="125" t="s">
        <v>549</v>
      </c>
      <c r="B439" s="122" t="s">
        <v>24</v>
      </c>
      <c r="C439" s="122" t="s">
        <v>498</v>
      </c>
      <c r="D439" s="122" t="s">
        <v>241</v>
      </c>
      <c r="E439" s="122" t="s">
        <v>550</v>
      </c>
      <c r="F439" s="122"/>
      <c r="G439" s="194">
        <f>G440</f>
        <v>3916040</v>
      </c>
      <c r="H439" s="194">
        <f>H440</f>
        <v>5003246</v>
      </c>
      <c r="I439" s="218">
        <f>I440</f>
        <v>5003246</v>
      </c>
      <c r="J439" s="73"/>
      <c r="K439" s="73"/>
    </row>
    <row r="440" spans="1:11" s="83" customFormat="1" ht="46.5" customHeight="1">
      <c r="A440" s="125" t="s">
        <v>333</v>
      </c>
      <c r="B440" s="122" t="s">
        <v>24</v>
      </c>
      <c r="C440" s="122" t="s">
        <v>498</v>
      </c>
      <c r="D440" s="122" t="s">
        <v>241</v>
      </c>
      <c r="E440" s="122" t="s">
        <v>550</v>
      </c>
      <c r="F440" s="122" t="s">
        <v>334</v>
      </c>
      <c r="G440" s="194">
        <v>3916040</v>
      </c>
      <c r="H440" s="194">
        <v>5003246</v>
      </c>
      <c r="I440" s="218">
        <v>5003246</v>
      </c>
      <c r="J440" s="73"/>
      <c r="K440" s="73"/>
    </row>
    <row r="441" spans="1:11" s="83" customFormat="1" ht="93.75">
      <c r="A441" s="125" t="s">
        <v>828</v>
      </c>
      <c r="B441" s="122" t="s">
        <v>24</v>
      </c>
      <c r="C441" s="122" t="s">
        <v>498</v>
      </c>
      <c r="D441" s="122" t="s">
        <v>241</v>
      </c>
      <c r="E441" s="122" t="s">
        <v>827</v>
      </c>
      <c r="F441" s="122"/>
      <c r="G441" s="194">
        <f>G442</f>
        <v>1998382.56</v>
      </c>
      <c r="H441" s="194">
        <f>H442</f>
        <v>0</v>
      </c>
      <c r="I441" s="194">
        <f>I442</f>
        <v>0</v>
      </c>
      <c r="J441" s="73"/>
      <c r="K441" s="73"/>
    </row>
    <row r="442" spans="1:11" s="83" customFormat="1" ht="37.5">
      <c r="A442" s="125" t="s">
        <v>333</v>
      </c>
      <c r="B442" s="122" t="s">
        <v>24</v>
      </c>
      <c r="C442" s="122" t="s">
        <v>498</v>
      </c>
      <c r="D442" s="122" t="s">
        <v>241</v>
      </c>
      <c r="E442" s="122" t="s">
        <v>827</v>
      </c>
      <c r="F442" s="122" t="s">
        <v>334</v>
      </c>
      <c r="G442" s="194">
        <v>1998382.56</v>
      </c>
      <c r="H442" s="194">
        <v>0</v>
      </c>
      <c r="I442" s="218">
        <v>0</v>
      </c>
      <c r="J442" s="73"/>
      <c r="K442" s="73"/>
    </row>
    <row r="443" spans="1:11" s="83" customFormat="1" ht="27.75" customHeight="1">
      <c r="A443" s="125" t="s">
        <v>521</v>
      </c>
      <c r="B443" s="122" t="s">
        <v>24</v>
      </c>
      <c r="C443" s="122" t="s">
        <v>498</v>
      </c>
      <c r="D443" s="122" t="s">
        <v>241</v>
      </c>
      <c r="E443" s="122" t="s">
        <v>551</v>
      </c>
      <c r="F443" s="122"/>
      <c r="G443" s="194">
        <f>G444</f>
        <v>3526097</v>
      </c>
      <c r="H443" s="194">
        <f>H444</f>
        <v>0</v>
      </c>
      <c r="I443" s="218">
        <f>I444</f>
        <v>0</v>
      </c>
      <c r="J443" s="73"/>
      <c r="K443" s="73"/>
    </row>
    <row r="444" spans="1:11" s="83" customFormat="1" ht="38.25" customHeight="1">
      <c r="A444" s="125" t="s">
        <v>333</v>
      </c>
      <c r="B444" s="122" t="s">
        <v>24</v>
      </c>
      <c r="C444" s="122" t="s">
        <v>498</v>
      </c>
      <c r="D444" s="122" t="s">
        <v>241</v>
      </c>
      <c r="E444" s="122" t="s">
        <v>551</v>
      </c>
      <c r="F444" s="122" t="s">
        <v>334</v>
      </c>
      <c r="G444" s="194">
        <v>3526097</v>
      </c>
      <c r="H444" s="194">
        <v>0</v>
      </c>
      <c r="I444" s="218">
        <v>0</v>
      </c>
      <c r="J444" s="73"/>
      <c r="K444" s="73"/>
    </row>
    <row r="445" spans="1:11" s="83" customFormat="1" ht="69" customHeight="1">
      <c r="A445" s="125" t="s">
        <v>952</v>
      </c>
      <c r="B445" s="122" t="s">
        <v>24</v>
      </c>
      <c r="C445" s="122" t="s">
        <v>498</v>
      </c>
      <c r="D445" s="122" t="s">
        <v>241</v>
      </c>
      <c r="E445" s="122" t="s">
        <v>953</v>
      </c>
      <c r="F445" s="122"/>
      <c r="G445" s="194">
        <f>G446</f>
        <v>5814074</v>
      </c>
      <c r="H445" s="194"/>
      <c r="I445" s="218"/>
      <c r="J445" s="73"/>
      <c r="K445" s="73"/>
    </row>
    <row r="446" spans="1:11" s="83" customFormat="1" ht="60.75" customHeight="1">
      <c r="A446" s="125" t="s">
        <v>954</v>
      </c>
      <c r="B446" s="122" t="s">
        <v>24</v>
      </c>
      <c r="C446" s="122" t="s">
        <v>498</v>
      </c>
      <c r="D446" s="122" t="s">
        <v>241</v>
      </c>
      <c r="E446" s="122" t="s">
        <v>955</v>
      </c>
      <c r="F446" s="122"/>
      <c r="G446" s="194">
        <f>G447</f>
        <v>5814074</v>
      </c>
      <c r="H446" s="194"/>
      <c r="I446" s="218"/>
      <c r="J446" s="73"/>
      <c r="K446" s="73"/>
    </row>
    <row r="447" spans="1:11" s="83" customFormat="1" ht="45" customHeight="1">
      <c r="A447" s="125" t="s">
        <v>333</v>
      </c>
      <c r="B447" s="122" t="s">
        <v>24</v>
      </c>
      <c r="C447" s="122" t="s">
        <v>498</v>
      </c>
      <c r="D447" s="122" t="s">
        <v>241</v>
      </c>
      <c r="E447" s="122" t="s">
        <v>955</v>
      </c>
      <c r="F447" s="122" t="s">
        <v>334</v>
      </c>
      <c r="G447" s="194">
        <v>5814074</v>
      </c>
      <c r="H447" s="194"/>
      <c r="I447" s="218"/>
      <c r="J447" s="73"/>
      <c r="K447" s="73"/>
    </row>
    <row r="448" spans="1:11" s="83" customFormat="1" ht="45" customHeight="1">
      <c r="A448" s="125" t="s">
        <v>961</v>
      </c>
      <c r="B448" s="122" t="s">
        <v>24</v>
      </c>
      <c r="C448" s="122" t="s">
        <v>498</v>
      </c>
      <c r="D448" s="122" t="s">
        <v>241</v>
      </c>
      <c r="E448" s="122" t="s">
        <v>962</v>
      </c>
      <c r="F448" s="122"/>
      <c r="G448" s="194">
        <f t="shared" ref="G448:I449" si="54">G449</f>
        <v>8853600</v>
      </c>
      <c r="H448" s="194">
        <f t="shared" si="54"/>
        <v>26560800</v>
      </c>
      <c r="I448" s="194">
        <f t="shared" si="54"/>
        <v>26560800</v>
      </c>
      <c r="J448" s="73"/>
      <c r="K448" s="73"/>
    </row>
    <row r="449" spans="1:11" s="83" customFormat="1" ht="45" customHeight="1">
      <c r="A449" s="125" t="s">
        <v>963</v>
      </c>
      <c r="B449" s="122" t="s">
        <v>24</v>
      </c>
      <c r="C449" s="122" t="s">
        <v>498</v>
      </c>
      <c r="D449" s="122" t="s">
        <v>241</v>
      </c>
      <c r="E449" s="122" t="s">
        <v>964</v>
      </c>
      <c r="F449" s="122"/>
      <c r="G449" s="194">
        <f t="shared" si="54"/>
        <v>8853600</v>
      </c>
      <c r="H449" s="194">
        <f t="shared" si="54"/>
        <v>26560800</v>
      </c>
      <c r="I449" s="194">
        <f t="shared" si="54"/>
        <v>26560800</v>
      </c>
      <c r="J449" s="73"/>
      <c r="K449" s="73"/>
    </row>
    <row r="450" spans="1:11" s="83" customFormat="1" ht="45" customHeight="1">
      <c r="A450" s="125" t="s">
        <v>333</v>
      </c>
      <c r="B450" s="122" t="s">
        <v>24</v>
      </c>
      <c r="C450" s="122" t="s">
        <v>498</v>
      </c>
      <c r="D450" s="122" t="s">
        <v>241</v>
      </c>
      <c r="E450" s="122" t="s">
        <v>964</v>
      </c>
      <c r="F450" s="122" t="s">
        <v>334</v>
      </c>
      <c r="G450" s="194">
        <v>8853600</v>
      </c>
      <c r="H450" s="194">
        <v>26560800</v>
      </c>
      <c r="I450" s="218">
        <v>26560800</v>
      </c>
      <c r="J450" s="73"/>
      <c r="K450" s="73"/>
    </row>
    <row r="451" spans="1:11" s="83" customFormat="1" ht="27.75" customHeight="1">
      <c r="A451" s="125" t="s">
        <v>552</v>
      </c>
      <c r="B451" s="122" t="s">
        <v>24</v>
      </c>
      <c r="C451" s="122" t="s">
        <v>498</v>
      </c>
      <c r="D451" s="122" t="s">
        <v>241</v>
      </c>
      <c r="E451" s="122" t="s">
        <v>553</v>
      </c>
      <c r="F451" s="122"/>
      <c r="G451" s="194">
        <f t="shared" ref="G451:I452" si="55">G452</f>
        <v>3419564</v>
      </c>
      <c r="H451" s="194">
        <f t="shared" si="55"/>
        <v>0</v>
      </c>
      <c r="I451" s="218">
        <f t="shared" si="55"/>
        <v>10337255</v>
      </c>
      <c r="J451" s="73"/>
      <c r="K451" s="73"/>
    </row>
    <row r="452" spans="1:11" s="83" customFormat="1" ht="75">
      <c r="A452" s="125" t="s">
        <v>877</v>
      </c>
      <c r="B452" s="122" t="s">
        <v>24</v>
      </c>
      <c r="C452" s="122" t="s">
        <v>498</v>
      </c>
      <c r="D452" s="122" t="s">
        <v>241</v>
      </c>
      <c r="E452" s="122" t="s">
        <v>554</v>
      </c>
      <c r="F452" s="122"/>
      <c r="G452" s="194">
        <f t="shared" si="55"/>
        <v>3419564</v>
      </c>
      <c r="H452" s="194">
        <f t="shared" si="55"/>
        <v>0</v>
      </c>
      <c r="I452" s="218">
        <f t="shared" si="55"/>
        <v>10337255</v>
      </c>
      <c r="J452" s="73"/>
      <c r="K452" s="73"/>
    </row>
    <row r="453" spans="1:11" s="83" customFormat="1" ht="38.25" customHeight="1">
      <c r="A453" s="125" t="s">
        <v>333</v>
      </c>
      <c r="B453" s="122" t="s">
        <v>24</v>
      </c>
      <c r="C453" s="122" t="s">
        <v>498</v>
      </c>
      <c r="D453" s="122" t="s">
        <v>241</v>
      </c>
      <c r="E453" s="122" t="s">
        <v>554</v>
      </c>
      <c r="F453" s="122" t="s">
        <v>334</v>
      </c>
      <c r="G453" s="194">
        <v>3419564</v>
      </c>
      <c r="H453" s="194">
        <v>0</v>
      </c>
      <c r="I453" s="218">
        <v>10337255</v>
      </c>
      <c r="J453" s="73"/>
      <c r="K453" s="73"/>
    </row>
    <row r="454" spans="1:11" s="83" customFormat="1" ht="29.25" customHeight="1">
      <c r="A454" s="125" t="s">
        <v>555</v>
      </c>
      <c r="B454" s="122" t="s">
        <v>24</v>
      </c>
      <c r="C454" s="122" t="s">
        <v>498</v>
      </c>
      <c r="D454" s="122" t="s">
        <v>241</v>
      </c>
      <c r="E454" s="122" t="s">
        <v>556</v>
      </c>
      <c r="F454" s="122"/>
      <c r="G454" s="194">
        <f t="shared" ref="G454:I455" si="56">G455</f>
        <v>7500000</v>
      </c>
      <c r="H454" s="194">
        <f t="shared" si="56"/>
        <v>0</v>
      </c>
      <c r="I454" s="218">
        <f t="shared" si="56"/>
        <v>0</v>
      </c>
      <c r="J454" s="73"/>
      <c r="K454" s="73"/>
    </row>
    <row r="455" spans="1:11" s="83" customFormat="1" ht="58.5" customHeight="1">
      <c r="A455" s="125" t="s">
        <v>878</v>
      </c>
      <c r="B455" s="122" t="s">
        <v>24</v>
      </c>
      <c r="C455" s="122" t="s">
        <v>498</v>
      </c>
      <c r="D455" s="122" t="s">
        <v>241</v>
      </c>
      <c r="E455" s="122" t="s">
        <v>557</v>
      </c>
      <c r="F455" s="122"/>
      <c r="G455" s="194">
        <f t="shared" si="56"/>
        <v>7500000</v>
      </c>
      <c r="H455" s="194">
        <f t="shared" si="56"/>
        <v>0</v>
      </c>
      <c r="I455" s="218">
        <f t="shared" si="56"/>
        <v>0</v>
      </c>
      <c r="J455" s="73"/>
      <c r="K455" s="73"/>
    </row>
    <row r="456" spans="1:11" s="83" customFormat="1" ht="38.25" customHeight="1">
      <c r="A456" s="125" t="s">
        <v>333</v>
      </c>
      <c r="B456" s="122" t="s">
        <v>24</v>
      </c>
      <c r="C456" s="122" t="s">
        <v>498</v>
      </c>
      <c r="D456" s="122" t="s">
        <v>241</v>
      </c>
      <c r="E456" s="122" t="s">
        <v>557</v>
      </c>
      <c r="F456" s="122" t="s">
        <v>334</v>
      </c>
      <c r="G456" s="194">
        <v>7500000</v>
      </c>
      <c r="H456" s="194">
        <v>0</v>
      </c>
      <c r="I456" s="218">
        <v>0</v>
      </c>
      <c r="J456" s="73"/>
      <c r="K456" s="73"/>
    </row>
    <row r="457" spans="1:11" s="83" customFormat="1" ht="28.5" customHeight="1">
      <c r="A457" s="125" t="s">
        <v>559</v>
      </c>
      <c r="B457" s="122" t="s">
        <v>24</v>
      </c>
      <c r="C457" s="122" t="s">
        <v>498</v>
      </c>
      <c r="D457" s="122" t="s">
        <v>241</v>
      </c>
      <c r="E457" s="122" t="s">
        <v>560</v>
      </c>
      <c r="F457" s="122"/>
      <c r="G457" s="194">
        <f t="shared" ref="G457:I458" si="57">G458</f>
        <v>4610556</v>
      </c>
      <c r="H457" s="194">
        <f t="shared" si="57"/>
        <v>0</v>
      </c>
      <c r="I457" s="218">
        <f t="shared" si="57"/>
        <v>18131854</v>
      </c>
      <c r="J457" s="73"/>
      <c r="K457" s="73"/>
    </row>
    <row r="458" spans="1:11" s="83" customFormat="1" ht="37.5">
      <c r="A458" s="125" t="s">
        <v>879</v>
      </c>
      <c r="B458" s="122" t="s">
        <v>24</v>
      </c>
      <c r="C458" s="122" t="s">
        <v>498</v>
      </c>
      <c r="D458" s="122" t="s">
        <v>241</v>
      </c>
      <c r="E458" s="122" t="s">
        <v>561</v>
      </c>
      <c r="F458" s="122"/>
      <c r="G458" s="194">
        <f t="shared" si="57"/>
        <v>4610556</v>
      </c>
      <c r="H458" s="194">
        <f t="shared" si="57"/>
        <v>0</v>
      </c>
      <c r="I458" s="218">
        <f t="shared" si="57"/>
        <v>18131854</v>
      </c>
      <c r="J458" s="73"/>
      <c r="K458" s="73"/>
    </row>
    <row r="459" spans="1:11" s="83" customFormat="1" ht="41.65" customHeight="1">
      <c r="A459" s="125" t="s">
        <v>333</v>
      </c>
      <c r="B459" s="122" t="s">
        <v>24</v>
      </c>
      <c r="C459" s="122" t="s">
        <v>498</v>
      </c>
      <c r="D459" s="122" t="s">
        <v>241</v>
      </c>
      <c r="E459" s="122" t="s">
        <v>561</v>
      </c>
      <c r="F459" s="122" t="s">
        <v>334</v>
      </c>
      <c r="G459" s="194">
        <v>4610556</v>
      </c>
      <c r="H459" s="194">
        <v>0</v>
      </c>
      <c r="I459" s="218">
        <v>18131854</v>
      </c>
      <c r="J459" s="73"/>
      <c r="K459" s="73"/>
    </row>
    <row r="460" spans="1:11" s="83" customFormat="1" ht="46.5" customHeight="1">
      <c r="A460" s="125" t="s">
        <v>523</v>
      </c>
      <c r="B460" s="122" t="s">
        <v>24</v>
      </c>
      <c r="C460" s="122" t="s">
        <v>498</v>
      </c>
      <c r="D460" s="122" t="s">
        <v>241</v>
      </c>
      <c r="E460" s="122" t="s">
        <v>524</v>
      </c>
      <c r="F460" s="122"/>
      <c r="G460" s="194">
        <f t="shared" ref="G460:I463" si="58">G461</f>
        <v>39975</v>
      </c>
      <c r="H460" s="194">
        <f t="shared" si="58"/>
        <v>40000</v>
      </c>
      <c r="I460" s="218">
        <f t="shared" si="58"/>
        <v>40000</v>
      </c>
      <c r="J460" s="73"/>
      <c r="K460" s="73"/>
    </row>
    <row r="461" spans="1:11" s="83" customFormat="1" ht="45.75" customHeight="1">
      <c r="A461" s="125" t="s">
        <v>525</v>
      </c>
      <c r="B461" s="122" t="s">
        <v>24</v>
      </c>
      <c r="C461" s="122" t="s">
        <v>498</v>
      </c>
      <c r="D461" s="122" t="s">
        <v>241</v>
      </c>
      <c r="E461" s="122" t="s">
        <v>526</v>
      </c>
      <c r="F461" s="122"/>
      <c r="G461" s="194">
        <f t="shared" si="58"/>
        <v>39975</v>
      </c>
      <c r="H461" s="194">
        <f t="shared" si="58"/>
        <v>40000</v>
      </c>
      <c r="I461" s="218">
        <f t="shared" si="58"/>
        <v>40000</v>
      </c>
      <c r="J461" s="73"/>
      <c r="K461" s="73"/>
    </row>
    <row r="462" spans="1:11" s="83" customFormat="1" ht="37.5" customHeight="1">
      <c r="A462" s="125" t="s">
        <v>527</v>
      </c>
      <c r="B462" s="122" t="s">
        <v>24</v>
      </c>
      <c r="C462" s="122" t="s">
        <v>498</v>
      </c>
      <c r="D462" s="122" t="s">
        <v>241</v>
      </c>
      <c r="E462" s="122" t="s">
        <v>528</v>
      </c>
      <c r="F462" s="122"/>
      <c r="G462" s="194">
        <f t="shared" si="58"/>
        <v>39975</v>
      </c>
      <c r="H462" s="194">
        <f t="shared" si="58"/>
        <v>40000</v>
      </c>
      <c r="I462" s="218">
        <f t="shared" si="58"/>
        <v>40000</v>
      </c>
      <c r="J462" s="73"/>
      <c r="K462" s="73"/>
    </row>
    <row r="463" spans="1:11" s="83" customFormat="1" ht="18.75" customHeight="1">
      <c r="A463" s="125" t="s">
        <v>529</v>
      </c>
      <c r="B463" s="122" t="s">
        <v>24</v>
      </c>
      <c r="C463" s="122" t="s">
        <v>498</v>
      </c>
      <c r="D463" s="122" t="s">
        <v>241</v>
      </c>
      <c r="E463" s="122" t="s">
        <v>530</v>
      </c>
      <c r="F463" s="122"/>
      <c r="G463" s="194">
        <f t="shared" si="58"/>
        <v>39975</v>
      </c>
      <c r="H463" s="194">
        <f t="shared" si="58"/>
        <v>40000</v>
      </c>
      <c r="I463" s="218">
        <f t="shared" si="58"/>
        <v>40000</v>
      </c>
      <c r="J463" s="73"/>
      <c r="K463" s="73"/>
    </row>
    <row r="464" spans="1:11" s="83" customFormat="1" ht="38.25" customHeight="1">
      <c r="A464" s="125" t="s">
        <v>333</v>
      </c>
      <c r="B464" s="122" t="s">
        <v>24</v>
      </c>
      <c r="C464" s="122" t="s">
        <v>498</v>
      </c>
      <c r="D464" s="122" t="s">
        <v>241</v>
      </c>
      <c r="E464" s="122" t="s">
        <v>530</v>
      </c>
      <c r="F464" s="122" t="s">
        <v>334</v>
      </c>
      <c r="G464" s="194">
        <v>39975</v>
      </c>
      <c r="H464" s="194">
        <v>40000</v>
      </c>
      <c r="I464" s="218">
        <v>40000</v>
      </c>
      <c r="J464" s="73"/>
      <c r="K464" s="73"/>
    </row>
    <row r="465" spans="1:11" s="83" customFormat="1" ht="65.25" customHeight="1">
      <c r="A465" s="125" t="s">
        <v>419</v>
      </c>
      <c r="B465" s="122" t="s">
        <v>24</v>
      </c>
      <c r="C465" s="122" t="s">
        <v>498</v>
      </c>
      <c r="D465" s="122" t="s">
        <v>241</v>
      </c>
      <c r="E465" s="122" t="s">
        <v>420</v>
      </c>
      <c r="F465" s="122"/>
      <c r="G465" s="194">
        <f t="shared" ref="G465:I468" si="59">G466</f>
        <v>100000</v>
      </c>
      <c r="H465" s="194">
        <f t="shared" si="59"/>
        <v>100000</v>
      </c>
      <c r="I465" s="218">
        <f t="shared" si="59"/>
        <v>100000</v>
      </c>
      <c r="J465" s="73"/>
      <c r="K465" s="73"/>
    </row>
    <row r="466" spans="1:11" s="83" customFormat="1" ht="42.75" customHeight="1">
      <c r="A466" s="125" t="s">
        <v>567</v>
      </c>
      <c r="B466" s="122" t="s">
        <v>24</v>
      </c>
      <c r="C466" s="122" t="s">
        <v>498</v>
      </c>
      <c r="D466" s="122" t="s">
        <v>241</v>
      </c>
      <c r="E466" s="122" t="s">
        <v>568</v>
      </c>
      <c r="F466" s="122"/>
      <c r="G466" s="194">
        <f t="shared" si="59"/>
        <v>100000</v>
      </c>
      <c r="H466" s="194">
        <f t="shared" si="59"/>
        <v>100000</v>
      </c>
      <c r="I466" s="218">
        <f t="shared" si="59"/>
        <v>100000</v>
      </c>
      <c r="J466" s="73"/>
      <c r="K466" s="73"/>
    </row>
    <row r="467" spans="1:11" s="83" customFormat="1" ht="38.25" customHeight="1">
      <c r="A467" s="125" t="s">
        <v>569</v>
      </c>
      <c r="B467" s="122" t="s">
        <v>24</v>
      </c>
      <c r="C467" s="122" t="s">
        <v>498</v>
      </c>
      <c r="D467" s="122" t="s">
        <v>241</v>
      </c>
      <c r="E467" s="122" t="s">
        <v>570</v>
      </c>
      <c r="F467" s="122"/>
      <c r="G467" s="194">
        <f t="shared" si="59"/>
        <v>100000</v>
      </c>
      <c r="H467" s="194">
        <f t="shared" si="59"/>
        <v>100000</v>
      </c>
      <c r="I467" s="218">
        <f t="shared" si="59"/>
        <v>100000</v>
      </c>
      <c r="J467" s="73"/>
      <c r="K467" s="73"/>
    </row>
    <row r="468" spans="1:11" s="83" customFormat="1" ht="38.25" customHeight="1">
      <c r="A468" s="125" t="s">
        <v>571</v>
      </c>
      <c r="B468" s="122" t="s">
        <v>24</v>
      </c>
      <c r="C468" s="122" t="s">
        <v>498</v>
      </c>
      <c r="D468" s="122" t="s">
        <v>241</v>
      </c>
      <c r="E468" s="122" t="s">
        <v>572</v>
      </c>
      <c r="F468" s="122"/>
      <c r="G468" s="194">
        <f t="shared" si="59"/>
        <v>100000</v>
      </c>
      <c r="H468" s="194">
        <f t="shared" si="59"/>
        <v>100000</v>
      </c>
      <c r="I468" s="218">
        <f t="shared" si="59"/>
        <v>100000</v>
      </c>
      <c r="J468" s="73"/>
      <c r="K468" s="73"/>
    </row>
    <row r="469" spans="1:11" s="83" customFormat="1" ht="38.25" customHeight="1">
      <c r="A469" s="125" t="s">
        <v>333</v>
      </c>
      <c r="B469" s="122" t="s">
        <v>24</v>
      </c>
      <c r="C469" s="122" t="s">
        <v>498</v>
      </c>
      <c r="D469" s="122" t="s">
        <v>241</v>
      </c>
      <c r="E469" s="122" t="s">
        <v>572</v>
      </c>
      <c r="F469" s="122" t="s">
        <v>334</v>
      </c>
      <c r="G469" s="194">
        <v>100000</v>
      </c>
      <c r="H469" s="194">
        <v>100000</v>
      </c>
      <c r="I469" s="218">
        <v>100000</v>
      </c>
      <c r="J469" s="73"/>
      <c r="K469" s="73"/>
    </row>
    <row r="470" spans="1:11" s="83" customFormat="1" ht="44.25" customHeight="1">
      <c r="A470" s="125" t="s">
        <v>285</v>
      </c>
      <c r="B470" s="122" t="s">
        <v>24</v>
      </c>
      <c r="C470" s="122" t="s">
        <v>498</v>
      </c>
      <c r="D470" s="122" t="s">
        <v>241</v>
      </c>
      <c r="E470" s="122" t="s">
        <v>286</v>
      </c>
      <c r="F470" s="122"/>
      <c r="G470" s="194">
        <f>G471</f>
        <v>213560</v>
      </c>
      <c r="H470" s="194">
        <f>H471</f>
        <v>145840</v>
      </c>
      <c r="I470" s="218">
        <f>I471</f>
        <v>146131</v>
      </c>
      <c r="J470" s="73"/>
      <c r="K470" s="73"/>
    </row>
    <row r="471" spans="1:11" s="83" customFormat="1" ht="47.25" customHeight="1">
      <c r="A471" s="212" t="s">
        <v>573</v>
      </c>
      <c r="B471" s="122" t="s">
        <v>24</v>
      </c>
      <c r="C471" s="122" t="s">
        <v>498</v>
      </c>
      <c r="D471" s="122" t="s">
        <v>241</v>
      </c>
      <c r="E471" s="122" t="s">
        <v>574</v>
      </c>
      <c r="F471" s="122"/>
      <c r="G471" s="194">
        <f>G472+G475+G478+G481</f>
        <v>213560</v>
      </c>
      <c r="H471" s="194">
        <f>H472+H475+H478+H481</f>
        <v>145840</v>
      </c>
      <c r="I471" s="194">
        <f>I472+I475+I478+I481</f>
        <v>146131</v>
      </c>
      <c r="J471" s="73"/>
      <c r="K471" s="73"/>
    </row>
    <row r="472" spans="1:11" s="83" customFormat="1" ht="41.25" customHeight="1">
      <c r="A472" s="125" t="s">
        <v>575</v>
      </c>
      <c r="B472" s="122" t="s">
        <v>24</v>
      </c>
      <c r="C472" s="122" t="s">
        <v>498</v>
      </c>
      <c r="D472" s="122" t="s">
        <v>241</v>
      </c>
      <c r="E472" s="122" t="s">
        <v>576</v>
      </c>
      <c r="F472" s="122"/>
      <c r="G472" s="194">
        <f t="shared" ref="G472:I473" si="60">G473</f>
        <v>0</v>
      </c>
      <c r="H472" s="194">
        <f t="shared" si="60"/>
        <v>7280</v>
      </c>
      <c r="I472" s="218">
        <f t="shared" si="60"/>
        <v>7571</v>
      </c>
      <c r="J472" s="73"/>
      <c r="K472" s="73"/>
    </row>
    <row r="473" spans="1:11" s="83" customFormat="1" ht="45.75" customHeight="1">
      <c r="A473" s="125" t="s">
        <v>577</v>
      </c>
      <c r="B473" s="122" t="s">
        <v>24</v>
      </c>
      <c r="C473" s="122" t="s">
        <v>498</v>
      </c>
      <c r="D473" s="122" t="s">
        <v>241</v>
      </c>
      <c r="E473" s="122" t="s">
        <v>578</v>
      </c>
      <c r="F473" s="122"/>
      <c r="G473" s="194">
        <f t="shared" si="60"/>
        <v>0</v>
      </c>
      <c r="H473" s="194">
        <f t="shared" si="60"/>
        <v>7280</v>
      </c>
      <c r="I473" s="218">
        <f t="shared" si="60"/>
        <v>7571</v>
      </c>
      <c r="J473" s="73"/>
      <c r="K473" s="73"/>
    </row>
    <row r="474" spans="1:11" s="83" customFormat="1" ht="45.75" customHeight="1">
      <c r="A474" s="125" t="s">
        <v>333</v>
      </c>
      <c r="B474" s="122" t="s">
        <v>24</v>
      </c>
      <c r="C474" s="122" t="s">
        <v>498</v>
      </c>
      <c r="D474" s="122" t="s">
        <v>241</v>
      </c>
      <c r="E474" s="122" t="s">
        <v>578</v>
      </c>
      <c r="F474" s="122" t="s">
        <v>334</v>
      </c>
      <c r="G474" s="194">
        <v>0</v>
      </c>
      <c r="H474" s="194">
        <v>7280</v>
      </c>
      <c r="I474" s="218">
        <v>7571</v>
      </c>
      <c r="J474" s="73"/>
      <c r="K474" s="73"/>
    </row>
    <row r="475" spans="1:11" s="83" customFormat="1" ht="45" customHeight="1">
      <c r="A475" s="125" t="s">
        <v>579</v>
      </c>
      <c r="B475" s="122" t="s">
        <v>24</v>
      </c>
      <c r="C475" s="122" t="s">
        <v>498</v>
      </c>
      <c r="D475" s="122" t="s">
        <v>241</v>
      </c>
      <c r="E475" s="122" t="s">
        <v>580</v>
      </c>
      <c r="F475" s="122"/>
      <c r="G475" s="194">
        <f t="shared" ref="G475:I476" si="61">G476</f>
        <v>20000</v>
      </c>
      <c r="H475" s="194">
        <f t="shared" si="61"/>
        <v>20000</v>
      </c>
      <c r="I475" s="218">
        <f t="shared" si="61"/>
        <v>20000</v>
      </c>
      <c r="J475" s="73"/>
      <c r="K475" s="73"/>
    </row>
    <row r="476" spans="1:11" s="83" customFormat="1" ht="37.5" customHeight="1">
      <c r="A476" s="125" t="s">
        <v>577</v>
      </c>
      <c r="B476" s="122" t="s">
        <v>24</v>
      </c>
      <c r="C476" s="122" t="s">
        <v>498</v>
      </c>
      <c r="D476" s="122" t="s">
        <v>241</v>
      </c>
      <c r="E476" s="122" t="s">
        <v>581</v>
      </c>
      <c r="F476" s="122"/>
      <c r="G476" s="194">
        <f t="shared" si="61"/>
        <v>20000</v>
      </c>
      <c r="H476" s="194">
        <f t="shared" si="61"/>
        <v>20000</v>
      </c>
      <c r="I476" s="218">
        <f t="shared" si="61"/>
        <v>20000</v>
      </c>
      <c r="J476" s="73"/>
      <c r="K476" s="73"/>
    </row>
    <row r="477" spans="1:11" s="83" customFormat="1" ht="37.5" customHeight="1">
      <c r="A477" s="125" t="s">
        <v>333</v>
      </c>
      <c r="B477" s="122" t="s">
        <v>24</v>
      </c>
      <c r="C477" s="122" t="s">
        <v>498</v>
      </c>
      <c r="D477" s="122" t="s">
        <v>241</v>
      </c>
      <c r="E477" s="122" t="s">
        <v>581</v>
      </c>
      <c r="F477" s="122" t="s">
        <v>334</v>
      </c>
      <c r="G477" s="194">
        <v>20000</v>
      </c>
      <c r="H477" s="194">
        <v>20000</v>
      </c>
      <c r="I477" s="218">
        <v>20000</v>
      </c>
      <c r="J477" s="73"/>
      <c r="K477" s="73"/>
    </row>
    <row r="478" spans="1:11" s="83" customFormat="1" ht="56.25">
      <c r="A478" s="125" t="s">
        <v>582</v>
      </c>
      <c r="B478" s="122" t="s">
        <v>24</v>
      </c>
      <c r="C478" s="122" t="s">
        <v>498</v>
      </c>
      <c r="D478" s="122" t="s">
        <v>241</v>
      </c>
      <c r="E478" s="122" t="s">
        <v>859</v>
      </c>
      <c r="F478" s="122"/>
      <c r="G478" s="194">
        <f t="shared" ref="G478:I479" si="62">G479</f>
        <v>118560</v>
      </c>
      <c r="H478" s="194">
        <f t="shared" si="62"/>
        <v>118560</v>
      </c>
      <c r="I478" s="194">
        <f t="shared" si="62"/>
        <v>118560</v>
      </c>
      <c r="J478" s="73"/>
      <c r="K478" s="73"/>
    </row>
    <row r="479" spans="1:11" s="83" customFormat="1" ht="37.5">
      <c r="A479" s="125" t="s">
        <v>858</v>
      </c>
      <c r="B479" s="122" t="s">
        <v>24</v>
      </c>
      <c r="C479" s="122" t="s">
        <v>498</v>
      </c>
      <c r="D479" s="122" t="s">
        <v>241</v>
      </c>
      <c r="E479" s="122" t="s">
        <v>860</v>
      </c>
      <c r="F479" s="122"/>
      <c r="G479" s="194">
        <f t="shared" si="62"/>
        <v>118560</v>
      </c>
      <c r="H479" s="194">
        <f t="shared" si="62"/>
        <v>118560</v>
      </c>
      <c r="I479" s="194">
        <f t="shared" si="62"/>
        <v>118560</v>
      </c>
      <c r="J479" s="73"/>
      <c r="K479" s="73"/>
    </row>
    <row r="480" spans="1:11" s="83" customFormat="1" ht="37.5" customHeight="1">
      <c r="A480" s="125" t="s">
        <v>333</v>
      </c>
      <c r="B480" s="122" t="s">
        <v>24</v>
      </c>
      <c r="C480" s="122" t="s">
        <v>498</v>
      </c>
      <c r="D480" s="122" t="s">
        <v>241</v>
      </c>
      <c r="E480" s="122" t="s">
        <v>860</v>
      </c>
      <c r="F480" s="122" t="s">
        <v>334</v>
      </c>
      <c r="G480" s="194">
        <v>118560</v>
      </c>
      <c r="H480" s="194">
        <v>118560</v>
      </c>
      <c r="I480" s="218">
        <v>118560</v>
      </c>
      <c r="J480" s="73"/>
      <c r="K480" s="73"/>
    </row>
    <row r="481" spans="1:11" s="83" customFormat="1" ht="75">
      <c r="A481" s="125" t="s">
        <v>406</v>
      </c>
      <c r="B481" s="122" t="s">
        <v>24</v>
      </c>
      <c r="C481" s="122" t="s">
        <v>498</v>
      </c>
      <c r="D481" s="122" t="s">
        <v>241</v>
      </c>
      <c r="E481" s="122" t="s">
        <v>861</v>
      </c>
      <c r="F481" s="122"/>
      <c r="G481" s="194">
        <f t="shared" ref="G481:I482" si="63">G482</f>
        <v>75000</v>
      </c>
      <c r="H481" s="194">
        <f t="shared" si="63"/>
        <v>0</v>
      </c>
      <c r="I481" s="194">
        <f t="shared" si="63"/>
        <v>0</v>
      </c>
      <c r="J481" s="73"/>
      <c r="K481" s="73"/>
    </row>
    <row r="482" spans="1:11" s="83" customFormat="1" ht="37.5" customHeight="1">
      <c r="A482" s="125" t="s">
        <v>858</v>
      </c>
      <c r="B482" s="122" t="s">
        <v>24</v>
      </c>
      <c r="C482" s="122" t="s">
        <v>498</v>
      </c>
      <c r="D482" s="122" t="s">
        <v>241</v>
      </c>
      <c r="E482" s="122" t="s">
        <v>862</v>
      </c>
      <c r="F482" s="122"/>
      <c r="G482" s="194">
        <f t="shared" si="63"/>
        <v>75000</v>
      </c>
      <c r="H482" s="194">
        <f t="shared" si="63"/>
        <v>0</v>
      </c>
      <c r="I482" s="194">
        <f t="shared" si="63"/>
        <v>0</v>
      </c>
      <c r="J482" s="73"/>
      <c r="K482" s="73"/>
    </row>
    <row r="483" spans="1:11" s="83" customFormat="1" ht="37.5" customHeight="1">
      <c r="A483" s="125" t="s">
        <v>333</v>
      </c>
      <c r="B483" s="122" t="s">
        <v>24</v>
      </c>
      <c r="C483" s="122" t="s">
        <v>498</v>
      </c>
      <c r="D483" s="122" t="s">
        <v>241</v>
      </c>
      <c r="E483" s="122" t="s">
        <v>862</v>
      </c>
      <c r="F483" s="122" t="s">
        <v>334</v>
      </c>
      <c r="G483" s="194">
        <v>75000</v>
      </c>
      <c r="H483" s="194">
        <v>0</v>
      </c>
      <c r="I483" s="218">
        <v>0</v>
      </c>
      <c r="J483" s="73"/>
      <c r="K483" s="73"/>
    </row>
    <row r="484" spans="1:11" s="83" customFormat="1" ht="77.849999999999994" customHeight="1">
      <c r="A484" s="125" t="s">
        <v>402</v>
      </c>
      <c r="B484" s="122" t="s">
        <v>24</v>
      </c>
      <c r="C484" s="122" t="s">
        <v>498</v>
      </c>
      <c r="D484" s="122" t="s">
        <v>241</v>
      </c>
      <c r="E484" s="122" t="s">
        <v>403</v>
      </c>
      <c r="F484" s="124"/>
      <c r="G484" s="194">
        <f t="shared" ref="G484:I485" si="64">G485</f>
        <v>460821.21</v>
      </c>
      <c r="H484" s="194">
        <f t="shared" si="64"/>
        <v>22672.080000000002</v>
      </c>
      <c r="I484" s="218">
        <f t="shared" si="64"/>
        <v>19433.21</v>
      </c>
      <c r="J484" s="73"/>
      <c r="K484" s="73"/>
    </row>
    <row r="485" spans="1:11" s="83" customFormat="1" ht="64.5" customHeight="1">
      <c r="A485" s="125" t="s">
        <v>404</v>
      </c>
      <c r="B485" s="122" t="s">
        <v>24</v>
      </c>
      <c r="C485" s="122" t="s">
        <v>498</v>
      </c>
      <c r="D485" s="122" t="s">
        <v>241</v>
      </c>
      <c r="E485" s="122" t="s">
        <v>405</v>
      </c>
      <c r="F485" s="122"/>
      <c r="G485" s="194">
        <f t="shared" si="64"/>
        <v>460821.21</v>
      </c>
      <c r="H485" s="194">
        <f t="shared" si="64"/>
        <v>22672.080000000002</v>
      </c>
      <c r="I485" s="194">
        <f t="shared" si="64"/>
        <v>19433.21</v>
      </c>
      <c r="J485" s="73"/>
      <c r="K485" s="73"/>
    </row>
    <row r="486" spans="1:11" s="83" customFormat="1" ht="75">
      <c r="A486" s="125" t="s">
        <v>406</v>
      </c>
      <c r="B486" s="122" t="s">
        <v>24</v>
      </c>
      <c r="C486" s="122" t="s">
        <v>498</v>
      </c>
      <c r="D486" s="122" t="s">
        <v>241</v>
      </c>
      <c r="E486" s="122" t="s">
        <v>407</v>
      </c>
      <c r="F486" s="122"/>
      <c r="G486" s="194">
        <f t="shared" ref="G486:I487" si="65">G487</f>
        <v>460821.21</v>
      </c>
      <c r="H486" s="194">
        <f t="shared" si="65"/>
        <v>22672.080000000002</v>
      </c>
      <c r="I486" s="218">
        <f t="shared" si="65"/>
        <v>19433.21</v>
      </c>
      <c r="J486" s="73"/>
      <c r="K486" s="73"/>
    </row>
    <row r="487" spans="1:11" s="83" customFormat="1" ht="56.25">
      <c r="A487" s="125" t="s">
        <v>408</v>
      </c>
      <c r="B487" s="122" t="s">
        <v>24</v>
      </c>
      <c r="C487" s="122" t="s">
        <v>498</v>
      </c>
      <c r="D487" s="122" t="s">
        <v>241</v>
      </c>
      <c r="E487" s="122" t="s">
        <v>409</v>
      </c>
      <c r="F487" s="122"/>
      <c r="G487" s="194">
        <f t="shared" si="65"/>
        <v>460821.21</v>
      </c>
      <c r="H487" s="194">
        <f t="shared" si="65"/>
        <v>22672.080000000002</v>
      </c>
      <c r="I487" s="218">
        <f t="shared" si="65"/>
        <v>19433.21</v>
      </c>
      <c r="J487" s="73"/>
      <c r="K487" s="73"/>
    </row>
    <row r="488" spans="1:11" s="83" customFormat="1" ht="37.5">
      <c r="A488" s="125" t="s">
        <v>333</v>
      </c>
      <c r="B488" s="122" t="s">
        <v>24</v>
      </c>
      <c r="C488" s="122" t="s">
        <v>498</v>
      </c>
      <c r="D488" s="122" t="s">
        <v>241</v>
      </c>
      <c r="E488" s="122" t="s">
        <v>409</v>
      </c>
      <c r="F488" s="122" t="s">
        <v>334</v>
      </c>
      <c r="G488" s="194">
        <v>460821.21</v>
      </c>
      <c r="H488" s="194">
        <v>22672.080000000002</v>
      </c>
      <c r="I488" s="218">
        <v>19433.21</v>
      </c>
      <c r="J488" s="73"/>
      <c r="K488" s="73"/>
    </row>
    <row r="489" spans="1:11" s="83" customFormat="1">
      <c r="A489" s="201" t="s">
        <v>583</v>
      </c>
      <c r="B489" s="124" t="s">
        <v>24</v>
      </c>
      <c r="C489" s="124" t="s">
        <v>498</v>
      </c>
      <c r="D489" s="124" t="s">
        <v>250</v>
      </c>
      <c r="E489" s="122"/>
      <c r="F489" s="122"/>
      <c r="G489" s="194">
        <f>G490</f>
        <v>1432666</v>
      </c>
      <c r="H489" s="194">
        <f t="shared" ref="H489:I493" si="66">H490</f>
        <v>10130786</v>
      </c>
      <c r="I489" s="218">
        <f t="shared" si="66"/>
        <v>0</v>
      </c>
      <c r="J489" s="73"/>
      <c r="K489" s="73"/>
    </row>
    <row r="490" spans="1:11" s="83" customFormat="1" ht="37.5">
      <c r="A490" s="125" t="s">
        <v>500</v>
      </c>
      <c r="B490" s="122" t="s">
        <v>24</v>
      </c>
      <c r="C490" s="122" t="s">
        <v>498</v>
      </c>
      <c r="D490" s="122" t="s">
        <v>250</v>
      </c>
      <c r="E490" s="122" t="s">
        <v>501</v>
      </c>
      <c r="F490" s="122"/>
      <c r="G490" s="194">
        <f>G491</f>
        <v>1432666</v>
      </c>
      <c r="H490" s="194">
        <f t="shared" si="66"/>
        <v>10130786</v>
      </c>
      <c r="I490" s="218">
        <f t="shared" si="66"/>
        <v>0</v>
      </c>
      <c r="J490" s="73"/>
      <c r="K490" s="73"/>
    </row>
    <row r="491" spans="1:11" s="83" customFormat="1" ht="24" customHeight="1">
      <c r="A491" s="125" t="s">
        <v>502</v>
      </c>
      <c r="B491" s="122" t="s">
        <v>24</v>
      </c>
      <c r="C491" s="122" t="s">
        <v>498</v>
      </c>
      <c r="D491" s="122" t="s">
        <v>250</v>
      </c>
      <c r="E491" s="122" t="s">
        <v>503</v>
      </c>
      <c r="F491" s="122"/>
      <c r="G491" s="194">
        <f>G492</f>
        <v>1432666</v>
      </c>
      <c r="H491" s="194">
        <f t="shared" si="66"/>
        <v>10130786</v>
      </c>
      <c r="I491" s="218">
        <f t="shared" si="66"/>
        <v>0</v>
      </c>
      <c r="J491" s="73"/>
      <c r="K491" s="73"/>
    </row>
    <row r="492" spans="1:11" s="83" customFormat="1">
      <c r="A492" s="125" t="s">
        <v>555</v>
      </c>
      <c r="B492" s="122" t="s">
        <v>24</v>
      </c>
      <c r="C492" s="122" t="s">
        <v>498</v>
      </c>
      <c r="D492" s="122" t="s">
        <v>250</v>
      </c>
      <c r="E492" s="122" t="s">
        <v>556</v>
      </c>
      <c r="F492" s="122"/>
      <c r="G492" s="194">
        <f>G493</f>
        <v>1432666</v>
      </c>
      <c r="H492" s="194">
        <f t="shared" si="66"/>
        <v>10130786</v>
      </c>
      <c r="I492" s="218">
        <f t="shared" si="66"/>
        <v>0</v>
      </c>
      <c r="J492" s="73"/>
      <c r="K492" s="73"/>
    </row>
    <row r="493" spans="1:11" s="83" customFormat="1" ht="56.25">
      <c r="A493" s="214" t="s">
        <v>880</v>
      </c>
      <c r="B493" s="122" t="s">
        <v>24</v>
      </c>
      <c r="C493" s="122" t="s">
        <v>498</v>
      </c>
      <c r="D493" s="122" t="s">
        <v>250</v>
      </c>
      <c r="E493" s="122" t="s">
        <v>558</v>
      </c>
      <c r="F493" s="122"/>
      <c r="G493" s="194">
        <f>G494</f>
        <v>1432666</v>
      </c>
      <c r="H493" s="194">
        <f t="shared" si="66"/>
        <v>10130786</v>
      </c>
      <c r="I493" s="218">
        <f t="shared" si="66"/>
        <v>0</v>
      </c>
      <c r="J493" s="73"/>
      <c r="K493" s="73"/>
    </row>
    <row r="494" spans="1:11" s="83" customFormat="1" ht="37.5">
      <c r="A494" s="125" t="s">
        <v>333</v>
      </c>
      <c r="B494" s="122" t="s">
        <v>24</v>
      </c>
      <c r="C494" s="122" t="s">
        <v>498</v>
      </c>
      <c r="D494" s="122" t="s">
        <v>250</v>
      </c>
      <c r="E494" s="122" t="s">
        <v>558</v>
      </c>
      <c r="F494" s="122" t="s">
        <v>334</v>
      </c>
      <c r="G494" s="194">
        <v>1432666</v>
      </c>
      <c r="H494" s="194">
        <v>10130786</v>
      </c>
      <c r="I494" s="218">
        <v>0</v>
      </c>
      <c r="J494" s="73"/>
      <c r="K494" s="73"/>
    </row>
    <row r="495" spans="1:11" s="79" customFormat="1">
      <c r="A495" s="205" t="s">
        <v>597</v>
      </c>
      <c r="B495" s="124" t="s">
        <v>24</v>
      </c>
      <c r="C495" s="124" t="s">
        <v>498</v>
      </c>
      <c r="D495" s="124" t="s">
        <v>498</v>
      </c>
      <c r="E495" s="124"/>
      <c r="F495" s="124"/>
      <c r="G495" s="225">
        <f>G496</f>
        <v>5818492</v>
      </c>
      <c r="H495" s="225">
        <f>H496</f>
        <v>3834028</v>
      </c>
      <c r="I495" s="230">
        <f>I496</f>
        <v>3834028</v>
      </c>
      <c r="J495" s="73"/>
      <c r="K495" s="73"/>
    </row>
    <row r="496" spans="1:11" s="79" customFormat="1" ht="65.25" customHeight="1">
      <c r="A496" s="125" t="s">
        <v>598</v>
      </c>
      <c r="B496" s="122" t="s">
        <v>24</v>
      </c>
      <c r="C496" s="122" t="s">
        <v>498</v>
      </c>
      <c r="D496" s="122" t="s">
        <v>498</v>
      </c>
      <c r="E496" s="122" t="s">
        <v>599</v>
      </c>
      <c r="F496" s="122"/>
      <c r="G496" s="194">
        <f>G497+G502</f>
        <v>5818492</v>
      </c>
      <c r="H496" s="194">
        <f>H497+H502</f>
        <v>3834028</v>
      </c>
      <c r="I496" s="218">
        <f>I497+I502</f>
        <v>3834028</v>
      </c>
      <c r="J496" s="73"/>
      <c r="K496" s="73"/>
    </row>
    <row r="497" spans="1:11" s="79" customFormat="1" ht="43.5" customHeight="1">
      <c r="A497" s="125" t="s">
        <v>600</v>
      </c>
      <c r="B497" s="122" t="s">
        <v>24</v>
      </c>
      <c r="C497" s="122" t="s">
        <v>498</v>
      </c>
      <c r="D497" s="122" t="s">
        <v>498</v>
      </c>
      <c r="E497" s="122" t="s">
        <v>759</v>
      </c>
      <c r="F497" s="122"/>
      <c r="G497" s="194">
        <f t="shared" ref="G497:I498" si="67">G498</f>
        <v>345142</v>
      </c>
      <c r="H497" s="194">
        <f t="shared" si="67"/>
        <v>492000</v>
      </c>
      <c r="I497" s="218">
        <f t="shared" si="67"/>
        <v>492000</v>
      </c>
      <c r="J497" s="73"/>
      <c r="K497" s="73"/>
    </row>
    <row r="498" spans="1:11" s="79" customFormat="1" ht="38.25" customHeight="1">
      <c r="A498" s="125" t="s">
        <v>601</v>
      </c>
      <c r="B498" s="122" t="s">
        <v>24</v>
      </c>
      <c r="C498" s="122" t="s">
        <v>498</v>
      </c>
      <c r="D498" s="122" t="s">
        <v>498</v>
      </c>
      <c r="E498" s="122" t="s">
        <v>760</v>
      </c>
      <c r="F498" s="122"/>
      <c r="G498" s="194">
        <f t="shared" si="67"/>
        <v>345142</v>
      </c>
      <c r="H498" s="194">
        <f t="shared" si="67"/>
        <v>492000</v>
      </c>
      <c r="I498" s="218">
        <f t="shared" si="67"/>
        <v>492000</v>
      </c>
      <c r="J498" s="73"/>
      <c r="K498" s="73"/>
    </row>
    <row r="499" spans="1:11" s="79" customFormat="1" ht="21" customHeight="1">
      <c r="A499" s="125" t="s">
        <v>602</v>
      </c>
      <c r="B499" s="122" t="s">
        <v>24</v>
      </c>
      <c r="C499" s="122" t="s">
        <v>498</v>
      </c>
      <c r="D499" s="122" t="s">
        <v>498</v>
      </c>
      <c r="E499" s="122" t="s">
        <v>761</v>
      </c>
      <c r="F499" s="122"/>
      <c r="G499" s="194">
        <f>G501+G500</f>
        <v>345142</v>
      </c>
      <c r="H499" s="194">
        <f>H501+H500</f>
        <v>492000</v>
      </c>
      <c r="I499" s="218">
        <f>I501+I500</f>
        <v>492000</v>
      </c>
      <c r="J499" s="73"/>
      <c r="K499" s="73"/>
    </row>
    <row r="500" spans="1:11" s="79" customFormat="1" ht="43.5" customHeight="1">
      <c r="A500" s="125" t="s">
        <v>284</v>
      </c>
      <c r="B500" s="122" t="s">
        <v>24</v>
      </c>
      <c r="C500" s="122" t="s">
        <v>498</v>
      </c>
      <c r="D500" s="122" t="s">
        <v>498</v>
      </c>
      <c r="E500" s="122" t="s">
        <v>761</v>
      </c>
      <c r="F500" s="122" t="s">
        <v>315</v>
      </c>
      <c r="G500" s="194">
        <v>64892</v>
      </c>
      <c r="H500" s="194">
        <v>257000</v>
      </c>
      <c r="I500" s="218">
        <v>257000</v>
      </c>
      <c r="J500" s="73"/>
      <c r="K500" s="73"/>
    </row>
    <row r="501" spans="1:11" s="79" customFormat="1" ht="38.25" customHeight="1">
      <c r="A501" s="207" t="s">
        <v>333</v>
      </c>
      <c r="B501" s="122" t="s">
        <v>24</v>
      </c>
      <c r="C501" s="122" t="s">
        <v>498</v>
      </c>
      <c r="D501" s="122" t="s">
        <v>498</v>
      </c>
      <c r="E501" s="122" t="s">
        <v>761</v>
      </c>
      <c r="F501" s="122" t="s">
        <v>334</v>
      </c>
      <c r="G501" s="194">
        <v>280250</v>
      </c>
      <c r="H501" s="194">
        <v>235000</v>
      </c>
      <c r="I501" s="218">
        <v>235000</v>
      </c>
      <c r="J501" s="73"/>
      <c r="K501" s="73"/>
    </row>
    <row r="502" spans="1:11" s="79" customFormat="1" ht="30.75" customHeight="1">
      <c r="A502" s="125" t="s">
        <v>603</v>
      </c>
      <c r="B502" s="122" t="s">
        <v>24</v>
      </c>
      <c r="C502" s="122" t="s">
        <v>498</v>
      </c>
      <c r="D502" s="122" t="s">
        <v>498</v>
      </c>
      <c r="E502" s="122" t="s">
        <v>604</v>
      </c>
      <c r="F502" s="122"/>
      <c r="G502" s="194">
        <f>G503</f>
        <v>5473350</v>
      </c>
      <c r="H502" s="194">
        <f>H503</f>
        <v>3342028</v>
      </c>
      <c r="I502" s="218">
        <f>I503</f>
        <v>3342028</v>
      </c>
      <c r="J502" s="73"/>
      <c r="K502" s="73"/>
    </row>
    <row r="503" spans="1:11" s="79" customFormat="1" ht="39" customHeight="1">
      <c r="A503" s="207" t="s">
        <v>605</v>
      </c>
      <c r="B503" s="122" t="s">
        <v>24</v>
      </c>
      <c r="C503" s="122" t="s">
        <v>498</v>
      </c>
      <c r="D503" s="122" t="s">
        <v>498</v>
      </c>
      <c r="E503" s="122" t="s">
        <v>606</v>
      </c>
      <c r="F503" s="122"/>
      <c r="G503" s="194">
        <f>G504+G507</f>
        <v>5473350</v>
      </c>
      <c r="H503" s="194">
        <f>H504+H507</f>
        <v>3342028</v>
      </c>
      <c r="I503" s="218">
        <f>I504+I507</f>
        <v>3342028</v>
      </c>
      <c r="J503" s="73"/>
      <c r="K503" s="73"/>
    </row>
    <row r="504" spans="1:11" s="79" customFormat="1" ht="25.5" customHeight="1">
      <c r="A504" s="207" t="s">
        <v>607</v>
      </c>
      <c r="B504" s="122" t="s">
        <v>24</v>
      </c>
      <c r="C504" s="122" t="s">
        <v>498</v>
      </c>
      <c r="D504" s="122" t="s">
        <v>498</v>
      </c>
      <c r="E504" s="122" t="s">
        <v>608</v>
      </c>
      <c r="F504" s="122"/>
      <c r="G504" s="194">
        <f>G505+G506</f>
        <v>2131322</v>
      </c>
      <c r="H504" s="194">
        <f>H505+H506</f>
        <v>0</v>
      </c>
      <c r="I504" s="194">
        <f>I505+I506</f>
        <v>0</v>
      </c>
      <c r="J504" s="73"/>
      <c r="K504" s="73"/>
    </row>
    <row r="505" spans="1:11" s="79" customFormat="1" ht="25.5" customHeight="1">
      <c r="A505" s="215" t="s">
        <v>611</v>
      </c>
      <c r="B505" s="122" t="s">
        <v>24</v>
      </c>
      <c r="C505" s="122" t="s">
        <v>498</v>
      </c>
      <c r="D505" s="122" t="s">
        <v>498</v>
      </c>
      <c r="E505" s="122" t="s">
        <v>608</v>
      </c>
      <c r="F505" s="122" t="s">
        <v>612</v>
      </c>
      <c r="G505" s="194">
        <v>1189811.7</v>
      </c>
      <c r="H505" s="194"/>
      <c r="I505" s="218"/>
      <c r="J505" s="73"/>
      <c r="K505" s="73"/>
    </row>
    <row r="506" spans="1:11" s="79" customFormat="1" ht="39" customHeight="1">
      <c r="A506" s="207" t="s">
        <v>333</v>
      </c>
      <c r="B506" s="122" t="s">
        <v>24</v>
      </c>
      <c r="C506" s="122" t="s">
        <v>498</v>
      </c>
      <c r="D506" s="122" t="s">
        <v>498</v>
      </c>
      <c r="E506" s="122" t="s">
        <v>608</v>
      </c>
      <c r="F506" s="122" t="s">
        <v>334</v>
      </c>
      <c r="G506" s="194">
        <v>941510.3</v>
      </c>
      <c r="H506" s="194">
        <v>0</v>
      </c>
      <c r="I506" s="218">
        <v>0</v>
      </c>
      <c r="J506" s="73"/>
      <c r="K506" s="73"/>
    </row>
    <row r="507" spans="1:11" s="79" customFormat="1" ht="40.5" customHeight="1">
      <c r="A507" s="214" t="s">
        <v>609</v>
      </c>
      <c r="B507" s="122" t="s">
        <v>24</v>
      </c>
      <c r="C507" s="122" t="s">
        <v>498</v>
      </c>
      <c r="D507" s="122" t="s">
        <v>498</v>
      </c>
      <c r="E507" s="122" t="s">
        <v>610</v>
      </c>
      <c r="F507" s="122"/>
      <c r="G507" s="194">
        <f>G508+G509</f>
        <v>3342028</v>
      </c>
      <c r="H507" s="194">
        <f>H508+H509</f>
        <v>3342028</v>
      </c>
      <c r="I507" s="218">
        <f>I508+I509</f>
        <v>3342028</v>
      </c>
      <c r="J507" s="73"/>
      <c r="K507" s="73"/>
    </row>
    <row r="508" spans="1:11" s="79" customFormat="1" ht="20.25" customHeight="1">
      <c r="A508" s="215" t="s">
        <v>611</v>
      </c>
      <c r="B508" s="122" t="s">
        <v>24</v>
      </c>
      <c r="C508" s="122" t="s">
        <v>498</v>
      </c>
      <c r="D508" s="122" t="s">
        <v>498</v>
      </c>
      <c r="E508" s="122" t="s">
        <v>610</v>
      </c>
      <c r="F508" s="122" t="s">
        <v>612</v>
      </c>
      <c r="G508" s="194">
        <v>1865688.3</v>
      </c>
      <c r="H508" s="194">
        <v>3055500</v>
      </c>
      <c r="I508" s="218">
        <v>3055500</v>
      </c>
      <c r="J508" s="73"/>
      <c r="K508" s="73"/>
    </row>
    <row r="509" spans="1:11" s="79" customFormat="1" ht="37.5">
      <c r="A509" s="214" t="s">
        <v>333</v>
      </c>
      <c r="B509" s="122" t="s">
        <v>24</v>
      </c>
      <c r="C509" s="122" t="s">
        <v>498</v>
      </c>
      <c r="D509" s="122" t="s">
        <v>498</v>
      </c>
      <c r="E509" s="122" t="s">
        <v>610</v>
      </c>
      <c r="F509" s="122" t="s">
        <v>334</v>
      </c>
      <c r="G509" s="194">
        <v>1476339.7</v>
      </c>
      <c r="H509" s="194">
        <v>286528</v>
      </c>
      <c r="I509" s="218">
        <v>286528</v>
      </c>
      <c r="J509" s="73"/>
      <c r="K509" s="73"/>
    </row>
    <row r="510" spans="1:11" s="83" customFormat="1">
      <c r="A510" s="205" t="s">
        <v>613</v>
      </c>
      <c r="B510" s="124" t="s">
        <v>24</v>
      </c>
      <c r="C510" s="124" t="s">
        <v>498</v>
      </c>
      <c r="D510" s="124" t="s">
        <v>401</v>
      </c>
      <c r="E510" s="124"/>
      <c r="F510" s="122"/>
      <c r="G510" s="225">
        <f>G511+G522</f>
        <v>8835428.7699999996</v>
      </c>
      <c r="H510" s="225">
        <f>H511+H522</f>
        <v>10353716.01</v>
      </c>
      <c r="I510" s="230">
        <f>I511+I522</f>
        <v>10342230.109999999</v>
      </c>
      <c r="J510" s="73"/>
      <c r="K510" s="73"/>
    </row>
    <row r="511" spans="1:11" s="83" customFormat="1" ht="37.5" customHeight="1">
      <c r="A511" s="125" t="s">
        <v>500</v>
      </c>
      <c r="B511" s="122" t="s">
        <v>24</v>
      </c>
      <c r="C511" s="122" t="s">
        <v>498</v>
      </c>
      <c r="D511" s="122" t="s">
        <v>401</v>
      </c>
      <c r="E511" s="122" t="s">
        <v>501</v>
      </c>
      <c r="F511" s="122"/>
      <c r="G511" s="194">
        <f>G512</f>
        <v>8828428.7699999996</v>
      </c>
      <c r="H511" s="194">
        <f>H512</f>
        <v>10353716.01</v>
      </c>
      <c r="I511" s="218">
        <f>I512</f>
        <v>10342230.109999999</v>
      </c>
      <c r="J511" s="73"/>
      <c r="K511" s="73"/>
    </row>
    <row r="512" spans="1:11" s="83" customFormat="1" ht="44.25" customHeight="1">
      <c r="A512" s="125" t="s">
        <v>614</v>
      </c>
      <c r="B512" s="122" t="s">
        <v>24</v>
      </c>
      <c r="C512" s="122" t="s">
        <v>498</v>
      </c>
      <c r="D512" s="122" t="s">
        <v>401</v>
      </c>
      <c r="E512" s="122" t="s">
        <v>615</v>
      </c>
      <c r="F512" s="122"/>
      <c r="G512" s="194">
        <f>G513+G519</f>
        <v>8828428.7699999996</v>
      </c>
      <c r="H512" s="194">
        <f>H513+H519</f>
        <v>10353716.01</v>
      </c>
      <c r="I512" s="218">
        <f>I513+I519</f>
        <v>10342230.109999999</v>
      </c>
      <c r="J512" s="73"/>
      <c r="K512" s="73"/>
    </row>
    <row r="513" spans="1:11" s="83" customFormat="1" ht="38.25" customHeight="1">
      <c r="A513" s="125" t="s">
        <v>616</v>
      </c>
      <c r="B513" s="122" t="s">
        <v>24</v>
      </c>
      <c r="C513" s="122" t="s">
        <v>498</v>
      </c>
      <c r="D513" s="122" t="s">
        <v>401</v>
      </c>
      <c r="E513" s="122" t="s">
        <v>617</v>
      </c>
      <c r="F513" s="122"/>
      <c r="G513" s="194">
        <f>G514+G516</f>
        <v>6707919.7700000005</v>
      </c>
      <c r="H513" s="194">
        <f>H514+H516</f>
        <v>8233207.0099999998</v>
      </c>
      <c r="I513" s="218">
        <f>I514+I516</f>
        <v>8221721.1100000003</v>
      </c>
      <c r="J513" s="73"/>
      <c r="K513" s="73"/>
    </row>
    <row r="514" spans="1:11" s="83" customFormat="1" ht="42.75" customHeight="1">
      <c r="A514" s="125" t="s">
        <v>618</v>
      </c>
      <c r="B514" s="122" t="s">
        <v>24</v>
      </c>
      <c r="C514" s="122" t="s">
        <v>498</v>
      </c>
      <c r="D514" s="122" t="s">
        <v>401</v>
      </c>
      <c r="E514" s="122" t="s">
        <v>619</v>
      </c>
      <c r="F514" s="122"/>
      <c r="G514" s="194">
        <f>G515</f>
        <v>326388</v>
      </c>
      <c r="H514" s="194">
        <f>H515</f>
        <v>326388</v>
      </c>
      <c r="I514" s="218">
        <f>I515</f>
        <v>326388</v>
      </c>
      <c r="J514" s="73"/>
      <c r="K514" s="73"/>
    </row>
    <row r="515" spans="1:11" s="83" customFormat="1" ht="57.75" customHeight="1">
      <c r="A515" s="125" t="s">
        <v>248</v>
      </c>
      <c r="B515" s="122" t="s">
        <v>24</v>
      </c>
      <c r="C515" s="122" t="s">
        <v>498</v>
      </c>
      <c r="D515" s="122" t="s">
        <v>401</v>
      </c>
      <c r="E515" s="122" t="s">
        <v>619</v>
      </c>
      <c r="F515" s="122" t="s">
        <v>256</v>
      </c>
      <c r="G515" s="119">
        <v>326388</v>
      </c>
      <c r="H515" s="119">
        <v>326388</v>
      </c>
      <c r="I515" s="203">
        <v>326388</v>
      </c>
      <c r="J515" s="73"/>
      <c r="K515" s="73"/>
    </row>
    <row r="516" spans="1:11" s="83" customFormat="1" ht="38.25" customHeight="1">
      <c r="A516" s="125" t="s">
        <v>397</v>
      </c>
      <c r="B516" s="122" t="s">
        <v>24</v>
      </c>
      <c r="C516" s="122" t="s">
        <v>498</v>
      </c>
      <c r="D516" s="122" t="s">
        <v>401</v>
      </c>
      <c r="E516" s="122" t="s">
        <v>620</v>
      </c>
      <c r="F516" s="122"/>
      <c r="G516" s="194">
        <f>G517+G518</f>
        <v>6381531.7700000005</v>
      </c>
      <c r="H516" s="194">
        <f>H517+H518</f>
        <v>7906819.0099999998</v>
      </c>
      <c r="I516" s="218">
        <f>I517+I518</f>
        <v>7895333.1100000003</v>
      </c>
      <c r="J516" s="73"/>
      <c r="K516" s="73"/>
    </row>
    <row r="517" spans="1:11" s="83" customFormat="1" ht="57" customHeight="1">
      <c r="A517" s="125" t="s">
        <v>248</v>
      </c>
      <c r="B517" s="122" t="s">
        <v>24</v>
      </c>
      <c r="C517" s="122" t="s">
        <v>498</v>
      </c>
      <c r="D517" s="122" t="s">
        <v>401</v>
      </c>
      <c r="E517" s="122" t="s">
        <v>620</v>
      </c>
      <c r="F517" s="122" t="s">
        <v>256</v>
      </c>
      <c r="G517" s="194">
        <v>6002183.6900000004</v>
      </c>
      <c r="H517" s="194">
        <v>7361514.0300000003</v>
      </c>
      <c r="I517" s="218">
        <v>7361514.0300000003</v>
      </c>
      <c r="J517" s="73"/>
      <c r="K517" s="73"/>
    </row>
    <row r="518" spans="1:11" s="83" customFormat="1" ht="38.25" customHeight="1">
      <c r="A518" s="125" t="s">
        <v>284</v>
      </c>
      <c r="B518" s="122" t="s">
        <v>24</v>
      </c>
      <c r="C518" s="122" t="s">
        <v>498</v>
      </c>
      <c r="D518" s="122" t="s">
        <v>401</v>
      </c>
      <c r="E518" s="122" t="s">
        <v>620</v>
      </c>
      <c r="F518" s="122" t="s">
        <v>315</v>
      </c>
      <c r="G518" s="194">
        <v>379348.08</v>
      </c>
      <c r="H518" s="194">
        <f>545304.98</f>
        <v>545304.98</v>
      </c>
      <c r="I518" s="218">
        <f>533819.08</f>
        <v>533819.07999999996</v>
      </c>
      <c r="J518" s="73"/>
      <c r="K518" s="73"/>
    </row>
    <row r="519" spans="1:11" s="83" customFormat="1" ht="37.5" customHeight="1">
      <c r="A519" s="125" t="s">
        <v>621</v>
      </c>
      <c r="B519" s="122" t="s">
        <v>24</v>
      </c>
      <c r="C519" s="122" t="s">
        <v>498</v>
      </c>
      <c r="D519" s="122" t="s">
        <v>401</v>
      </c>
      <c r="E519" s="122" t="s">
        <v>622</v>
      </c>
      <c r="F519" s="122"/>
      <c r="G519" s="194">
        <f t="shared" ref="G519:I520" si="68">G520</f>
        <v>2120509</v>
      </c>
      <c r="H519" s="194">
        <f t="shared" si="68"/>
        <v>2120509</v>
      </c>
      <c r="I519" s="218">
        <f t="shared" si="68"/>
        <v>2120509</v>
      </c>
      <c r="J519" s="73"/>
      <c r="K519" s="73"/>
    </row>
    <row r="520" spans="1:11" s="83" customFormat="1" ht="38.25" customHeight="1">
      <c r="A520" s="125" t="s">
        <v>246</v>
      </c>
      <c r="B520" s="122" t="s">
        <v>24</v>
      </c>
      <c r="C520" s="122" t="s">
        <v>498</v>
      </c>
      <c r="D520" s="122" t="s">
        <v>401</v>
      </c>
      <c r="E520" s="122" t="s">
        <v>623</v>
      </c>
      <c r="F520" s="122"/>
      <c r="G520" s="194">
        <f t="shared" si="68"/>
        <v>2120509</v>
      </c>
      <c r="H520" s="194">
        <f t="shared" si="68"/>
        <v>2120509</v>
      </c>
      <c r="I520" s="218">
        <f t="shared" si="68"/>
        <v>2120509</v>
      </c>
      <c r="J520" s="73"/>
      <c r="K520" s="73"/>
    </row>
    <row r="521" spans="1:11" s="83" customFormat="1" ht="56.25" customHeight="1">
      <c r="A521" s="125" t="s">
        <v>248</v>
      </c>
      <c r="B521" s="122" t="s">
        <v>24</v>
      </c>
      <c r="C521" s="122" t="s">
        <v>498</v>
      </c>
      <c r="D521" s="122" t="s">
        <v>401</v>
      </c>
      <c r="E521" s="122" t="s">
        <v>623</v>
      </c>
      <c r="F521" s="122" t="s">
        <v>256</v>
      </c>
      <c r="G521" s="228">
        <v>2120509</v>
      </c>
      <c r="H521" s="228">
        <v>2120509</v>
      </c>
      <c r="I521" s="233">
        <v>2120509</v>
      </c>
      <c r="J521" s="73"/>
      <c r="K521" s="73"/>
    </row>
    <row r="522" spans="1:11" s="83" customFormat="1" ht="37.5" customHeight="1">
      <c r="A522" s="125" t="s">
        <v>285</v>
      </c>
      <c r="B522" s="122" t="s">
        <v>24</v>
      </c>
      <c r="C522" s="122" t="s">
        <v>498</v>
      </c>
      <c r="D522" s="122" t="s">
        <v>401</v>
      </c>
      <c r="E522" s="122" t="s">
        <v>286</v>
      </c>
      <c r="F522" s="122"/>
      <c r="G522" s="228">
        <f t="shared" ref="G522:I525" si="69">G523</f>
        <v>7000</v>
      </c>
      <c r="H522" s="228">
        <f t="shared" si="69"/>
        <v>0</v>
      </c>
      <c r="I522" s="233">
        <f t="shared" si="69"/>
        <v>0</v>
      </c>
      <c r="J522" s="73"/>
      <c r="K522" s="73"/>
    </row>
    <row r="523" spans="1:11" s="83" customFormat="1" ht="46.5" customHeight="1">
      <c r="A523" s="125" t="s">
        <v>573</v>
      </c>
      <c r="B523" s="122" t="s">
        <v>24</v>
      </c>
      <c r="C523" s="122" t="s">
        <v>498</v>
      </c>
      <c r="D523" s="122" t="s">
        <v>401</v>
      </c>
      <c r="E523" s="122" t="s">
        <v>574</v>
      </c>
      <c r="F523" s="122"/>
      <c r="G523" s="228">
        <f t="shared" si="69"/>
        <v>7000</v>
      </c>
      <c r="H523" s="228">
        <f t="shared" si="69"/>
        <v>0</v>
      </c>
      <c r="I523" s="228">
        <f t="shared" si="69"/>
        <v>0</v>
      </c>
      <c r="J523" s="73"/>
      <c r="K523" s="73"/>
    </row>
    <row r="524" spans="1:11" s="83" customFormat="1" ht="46.5" customHeight="1">
      <c r="A524" s="125" t="s">
        <v>575</v>
      </c>
      <c r="B524" s="122" t="s">
        <v>24</v>
      </c>
      <c r="C524" s="122" t="s">
        <v>498</v>
      </c>
      <c r="D524" s="122" t="s">
        <v>401</v>
      </c>
      <c r="E524" s="122" t="s">
        <v>576</v>
      </c>
      <c r="F524" s="122"/>
      <c r="G524" s="228">
        <f t="shared" si="69"/>
        <v>7000</v>
      </c>
      <c r="H524" s="228">
        <f t="shared" si="69"/>
        <v>0</v>
      </c>
      <c r="I524" s="228">
        <f t="shared" si="69"/>
        <v>0</v>
      </c>
      <c r="J524" s="73"/>
      <c r="K524" s="73"/>
    </row>
    <row r="525" spans="1:11" s="83" customFormat="1" ht="46.5" customHeight="1">
      <c r="A525" s="125" t="s">
        <v>577</v>
      </c>
      <c r="B525" s="122" t="s">
        <v>24</v>
      </c>
      <c r="C525" s="122" t="s">
        <v>498</v>
      </c>
      <c r="D525" s="122" t="s">
        <v>401</v>
      </c>
      <c r="E525" s="122" t="s">
        <v>857</v>
      </c>
      <c r="F525" s="122"/>
      <c r="G525" s="228">
        <f t="shared" si="69"/>
        <v>7000</v>
      </c>
      <c r="H525" s="228">
        <f t="shared" si="69"/>
        <v>0</v>
      </c>
      <c r="I525" s="228">
        <f t="shared" si="69"/>
        <v>0</v>
      </c>
      <c r="J525" s="73"/>
      <c r="K525" s="73"/>
    </row>
    <row r="526" spans="1:11" s="83" customFormat="1" ht="37.5">
      <c r="A526" s="125" t="s">
        <v>284</v>
      </c>
      <c r="B526" s="122" t="s">
        <v>24</v>
      </c>
      <c r="C526" s="122" t="s">
        <v>498</v>
      </c>
      <c r="D526" s="122" t="s">
        <v>401</v>
      </c>
      <c r="E526" s="122" t="s">
        <v>857</v>
      </c>
      <c r="F526" s="122" t="s">
        <v>315</v>
      </c>
      <c r="G526" s="228">
        <v>7000</v>
      </c>
      <c r="H526" s="228">
        <v>0</v>
      </c>
      <c r="I526" s="233">
        <v>0</v>
      </c>
      <c r="J526" s="73"/>
      <c r="K526" s="73"/>
    </row>
    <row r="527" spans="1:11" s="83" customFormat="1">
      <c r="A527" s="219" t="s">
        <v>741</v>
      </c>
      <c r="B527" s="124" t="s">
        <v>24</v>
      </c>
      <c r="C527" s="124">
        <v>10</v>
      </c>
      <c r="D527" s="124"/>
      <c r="E527" s="124"/>
      <c r="F527" s="122"/>
      <c r="G527" s="224">
        <f>G528+G534</f>
        <v>21640357</v>
      </c>
      <c r="H527" s="224">
        <f>H528+H534</f>
        <v>23140304</v>
      </c>
      <c r="I527" s="229">
        <f>I528+I534</f>
        <v>23139104</v>
      </c>
      <c r="J527" s="73"/>
      <c r="K527" s="73"/>
    </row>
    <row r="528" spans="1:11" s="83" customFormat="1" ht="27.75" customHeight="1">
      <c r="A528" s="219" t="s">
        <v>665</v>
      </c>
      <c r="B528" s="124" t="s">
        <v>24</v>
      </c>
      <c r="C528" s="124" t="s">
        <v>660</v>
      </c>
      <c r="D528" s="124" t="s">
        <v>250</v>
      </c>
      <c r="E528" s="124"/>
      <c r="F528" s="122"/>
      <c r="G528" s="224">
        <f t="shared" ref="G528:I532" si="70">G529</f>
        <v>16775009</v>
      </c>
      <c r="H528" s="224">
        <f t="shared" si="70"/>
        <v>16775009</v>
      </c>
      <c r="I528" s="229">
        <f t="shared" si="70"/>
        <v>16775009</v>
      </c>
      <c r="J528" s="73"/>
      <c r="K528" s="73"/>
    </row>
    <row r="529" spans="1:11" s="83" customFormat="1" ht="51" customHeight="1">
      <c r="A529" s="125" t="s">
        <v>500</v>
      </c>
      <c r="B529" s="122" t="s">
        <v>24</v>
      </c>
      <c r="C529" s="122" t="s">
        <v>660</v>
      </c>
      <c r="D529" s="122" t="s">
        <v>250</v>
      </c>
      <c r="E529" s="122" t="s">
        <v>501</v>
      </c>
      <c r="F529" s="122"/>
      <c r="G529" s="228">
        <f t="shared" si="70"/>
        <v>16775009</v>
      </c>
      <c r="H529" s="228">
        <f t="shared" si="70"/>
        <v>16775009</v>
      </c>
      <c r="I529" s="233">
        <f t="shared" si="70"/>
        <v>16775009</v>
      </c>
      <c r="J529" s="73"/>
      <c r="K529" s="73"/>
    </row>
    <row r="530" spans="1:11" s="83" customFormat="1" ht="30" customHeight="1">
      <c r="A530" s="125" t="s">
        <v>502</v>
      </c>
      <c r="B530" s="122" t="s">
        <v>24</v>
      </c>
      <c r="C530" s="122" t="s">
        <v>660</v>
      </c>
      <c r="D530" s="122" t="s">
        <v>250</v>
      </c>
      <c r="E530" s="122" t="s">
        <v>503</v>
      </c>
      <c r="F530" s="122"/>
      <c r="G530" s="228">
        <f t="shared" si="70"/>
        <v>16775009</v>
      </c>
      <c r="H530" s="228">
        <f t="shared" si="70"/>
        <v>16775009</v>
      </c>
      <c r="I530" s="233">
        <f t="shared" si="70"/>
        <v>16775009</v>
      </c>
      <c r="J530" s="73"/>
      <c r="K530" s="73"/>
    </row>
    <row r="531" spans="1:11" s="83" customFormat="1" ht="40.5" customHeight="1">
      <c r="A531" s="125" t="s">
        <v>508</v>
      </c>
      <c r="B531" s="122" t="s">
        <v>24</v>
      </c>
      <c r="C531" s="122" t="s">
        <v>660</v>
      </c>
      <c r="D531" s="122" t="s">
        <v>250</v>
      </c>
      <c r="E531" s="122" t="s">
        <v>509</v>
      </c>
      <c r="F531" s="122"/>
      <c r="G531" s="228">
        <f t="shared" si="70"/>
        <v>16775009</v>
      </c>
      <c r="H531" s="228">
        <f t="shared" si="70"/>
        <v>16775009</v>
      </c>
      <c r="I531" s="233">
        <f t="shared" si="70"/>
        <v>16775009</v>
      </c>
      <c r="J531" s="73"/>
      <c r="K531" s="73"/>
    </row>
    <row r="532" spans="1:11" s="83" customFormat="1" ht="76.5" customHeight="1">
      <c r="A532" s="125" t="s">
        <v>684</v>
      </c>
      <c r="B532" s="122" t="s">
        <v>24</v>
      </c>
      <c r="C532" s="122" t="s">
        <v>660</v>
      </c>
      <c r="D532" s="122" t="s">
        <v>250</v>
      </c>
      <c r="E532" s="122" t="s">
        <v>685</v>
      </c>
      <c r="F532" s="122"/>
      <c r="G532" s="228">
        <f t="shared" si="70"/>
        <v>16775009</v>
      </c>
      <c r="H532" s="228">
        <f t="shared" si="70"/>
        <v>16775009</v>
      </c>
      <c r="I532" s="233">
        <f t="shared" si="70"/>
        <v>16775009</v>
      </c>
      <c r="J532" s="73"/>
      <c r="K532" s="73"/>
    </row>
    <row r="533" spans="1:11" s="83" customFormat="1" ht="38.25" customHeight="1">
      <c r="A533" s="125" t="s">
        <v>333</v>
      </c>
      <c r="B533" s="122" t="s">
        <v>24</v>
      </c>
      <c r="C533" s="122" t="s">
        <v>660</v>
      </c>
      <c r="D533" s="122" t="s">
        <v>250</v>
      </c>
      <c r="E533" s="122" t="s">
        <v>685</v>
      </c>
      <c r="F533" s="122" t="s">
        <v>334</v>
      </c>
      <c r="G533" s="119">
        <v>16775009</v>
      </c>
      <c r="H533" s="119">
        <v>16775009</v>
      </c>
      <c r="I533" s="203">
        <v>16775009</v>
      </c>
      <c r="J533" s="73"/>
      <c r="K533" s="73"/>
    </row>
    <row r="534" spans="1:11" s="83" customFormat="1">
      <c r="A534" s="205" t="s">
        <v>692</v>
      </c>
      <c r="B534" s="124" t="s">
        <v>24</v>
      </c>
      <c r="C534" s="124" t="s">
        <v>660</v>
      </c>
      <c r="D534" s="124" t="s">
        <v>273</v>
      </c>
      <c r="E534" s="122"/>
      <c r="F534" s="122"/>
      <c r="G534" s="224">
        <f>G535</f>
        <v>4865348</v>
      </c>
      <c r="H534" s="224">
        <f>H535</f>
        <v>6365295</v>
      </c>
      <c r="I534" s="229">
        <f>I535</f>
        <v>6364095</v>
      </c>
      <c r="J534" s="73"/>
      <c r="K534" s="73"/>
    </row>
    <row r="535" spans="1:11" s="83" customFormat="1" ht="37.5">
      <c r="A535" s="125" t="s">
        <v>500</v>
      </c>
      <c r="B535" s="122" t="s">
        <v>24</v>
      </c>
      <c r="C535" s="122" t="s">
        <v>660</v>
      </c>
      <c r="D535" s="122" t="s">
        <v>273</v>
      </c>
      <c r="E535" s="122" t="s">
        <v>501</v>
      </c>
      <c r="F535" s="122"/>
      <c r="G535" s="228">
        <f>G536+G540</f>
        <v>4865348</v>
      </c>
      <c r="H535" s="228">
        <f>H536+H540</f>
        <v>6365295</v>
      </c>
      <c r="I535" s="233">
        <f>I536+I540</f>
        <v>6364095</v>
      </c>
      <c r="J535" s="73"/>
      <c r="K535" s="73"/>
    </row>
    <row r="536" spans="1:11" s="83" customFormat="1" ht="37.5">
      <c r="A536" s="125" t="s">
        <v>614</v>
      </c>
      <c r="B536" s="122" t="s">
        <v>24</v>
      </c>
      <c r="C536" s="122" t="s">
        <v>660</v>
      </c>
      <c r="D536" s="122" t="s">
        <v>273</v>
      </c>
      <c r="E536" s="122" t="s">
        <v>615</v>
      </c>
      <c r="F536" s="122"/>
      <c r="G536" s="228">
        <f t="shared" ref="G536:I538" si="71">G537</f>
        <v>2450</v>
      </c>
      <c r="H536" s="228">
        <f t="shared" si="71"/>
        <v>1400</v>
      </c>
      <c r="I536" s="233">
        <f t="shared" si="71"/>
        <v>200</v>
      </c>
      <c r="J536" s="73"/>
      <c r="K536" s="73"/>
    </row>
    <row r="537" spans="1:11" s="83" customFormat="1" ht="37.5">
      <c r="A537" s="125" t="s">
        <v>616</v>
      </c>
      <c r="B537" s="122" t="s">
        <v>24</v>
      </c>
      <c r="C537" s="122" t="s">
        <v>660</v>
      </c>
      <c r="D537" s="122" t="s">
        <v>273</v>
      </c>
      <c r="E537" s="122" t="s">
        <v>617</v>
      </c>
      <c r="F537" s="122"/>
      <c r="G537" s="228">
        <f t="shared" si="71"/>
        <v>2450</v>
      </c>
      <c r="H537" s="228">
        <f t="shared" si="71"/>
        <v>1400</v>
      </c>
      <c r="I537" s="233">
        <f t="shared" si="71"/>
        <v>200</v>
      </c>
      <c r="J537" s="73"/>
      <c r="K537" s="73"/>
    </row>
    <row r="538" spans="1:11" s="83" customFormat="1" ht="37.5">
      <c r="A538" s="125" t="s">
        <v>397</v>
      </c>
      <c r="B538" s="122" t="s">
        <v>24</v>
      </c>
      <c r="C538" s="122" t="s">
        <v>660</v>
      </c>
      <c r="D538" s="122" t="s">
        <v>273</v>
      </c>
      <c r="E538" s="122" t="s">
        <v>620</v>
      </c>
      <c r="F538" s="122"/>
      <c r="G538" s="228">
        <f t="shared" si="71"/>
        <v>2450</v>
      </c>
      <c r="H538" s="228">
        <f t="shared" si="71"/>
        <v>1400</v>
      </c>
      <c r="I538" s="233">
        <f t="shared" si="71"/>
        <v>200</v>
      </c>
      <c r="J538" s="73"/>
      <c r="K538" s="73"/>
    </row>
    <row r="539" spans="1:11" s="83" customFormat="1" ht="61.9" customHeight="1">
      <c r="A539" s="125" t="s">
        <v>248</v>
      </c>
      <c r="B539" s="122" t="s">
        <v>24</v>
      </c>
      <c r="C539" s="122" t="s">
        <v>660</v>
      </c>
      <c r="D539" s="122" t="s">
        <v>273</v>
      </c>
      <c r="E539" s="122" t="s">
        <v>620</v>
      </c>
      <c r="F539" s="122" t="s">
        <v>256</v>
      </c>
      <c r="G539" s="228">
        <v>2450</v>
      </c>
      <c r="H539" s="228">
        <v>1400</v>
      </c>
      <c r="I539" s="233">
        <v>200</v>
      </c>
      <c r="J539" s="73"/>
      <c r="K539" s="73"/>
    </row>
    <row r="540" spans="1:11" s="83" customFormat="1" ht="27.75" customHeight="1">
      <c r="A540" s="125" t="s">
        <v>502</v>
      </c>
      <c r="B540" s="122" t="s">
        <v>24</v>
      </c>
      <c r="C540" s="122" t="s">
        <v>660</v>
      </c>
      <c r="D540" s="122" t="s">
        <v>273</v>
      </c>
      <c r="E540" s="122" t="s">
        <v>503</v>
      </c>
      <c r="F540" s="122"/>
      <c r="G540" s="228">
        <f>G541+G544</f>
        <v>4862898</v>
      </c>
      <c r="H540" s="228">
        <f>H541+H544</f>
        <v>6363895</v>
      </c>
      <c r="I540" s="233">
        <f>I541+I544</f>
        <v>6363895</v>
      </c>
      <c r="J540" s="73"/>
      <c r="K540" s="73"/>
    </row>
    <row r="541" spans="1:11" s="83" customFormat="1" ht="21" customHeight="1">
      <c r="A541" s="207" t="s">
        <v>702</v>
      </c>
      <c r="B541" s="122" t="s">
        <v>24</v>
      </c>
      <c r="C541" s="122" t="s">
        <v>660</v>
      </c>
      <c r="D541" s="122" t="s">
        <v>273</v>
      </c>
      <c r="E541" s="122" t="s">
        <v>505</v>
      </c>
      <c r="F541" s="122"/>
      <c r="G541" s="228">
        <f t="shared" ref="G541:I542" si="72">G542</f>
        <v>4861698</v>
      </c>
      <c r="H541" s="228">
        <f t="shared" si="72"/>
        <v>6362695</v>
      </c>
      <c r="I541" s="233">
        <f t="shared" si="72"/>
        <v>6362695</v>
      </c>
      <c r="J541" s="73"/>
      <c r="K541" s="73"/>
    </row>
    <row r="542" spans="1:11" s="83" customFormat="1" ht="20.25" customHeight="1">
      <c r="A542" s="125" t="s">
        <v>703</v>
      </c>
      <c r="B542" s="122" t="s">
        <v>24</v>
      </c>
      <c r="C542" s="122" t="s">
        <v>660</v>
      </c>
      <c r="D542" s="122" t="s">
        <v>273</v>
      </c>
      <c r="E542" s="122" t="s">
        <v>704</v>
      </c>
      <c r="F542" s="124"/>
      <c r="G542" s="228">
        <f t="shared" si="72"/>
        <v>4861698</v>
      </c>
      <c r="H542" s="228">
        <f t="shared" si="72"/>
        <v>6362695</v>
      </c>
      <c r="I542" s="233">
        <f t="shared" si="72"/>
        <v>6362695</v>
      </c>
      <c r="J542" s="73"/>
      <c r="K542" s="73"/>
    </row>
    <row r="543" spans="1:11" s="83" customFormat="1" ht="20.25" customHeight="1">
      <c r="A543" s="215" t="s">
        <v>611</v>
      </c>
      <c r="B543" s="122" t="s">
        <v>24</v>
      </c>
      <c r="C543" s="122" t="s">
        <v>660</v>
      </c>
      <c r="D543" s="122" t="s">
        <v>273</v>
      </c>
      <c r="E543" s="122" t="s">
        <v>704</v>
      </c>
      <c r="F543" s="122" t="s">
        <v>612</v>
      </c>
      <c r="G543" s="119">
        <v>4861698</v>
      </c>
      <c r="H543" s="119">
        <v>6362695</v>
      </c>
      <c r="I543" s="203">
        <v>6362695</v>
      </c>
      <c r="J543" s="73"/>
      <c r="K543" s="73"/>
    </row>
    <row r="544" spans="1:11" s="83" customFormat="1" ht="45" customHeight="1">
      <c r="A544" s="125" t="s">
        <v>516</v>
      </c>
      <c r="B544" s="122" t="s">
        <v>24</v>
      </c>
      <c r="C544" s="122" t="s">
        <v>660</v>
      </c>
      <c r="D544" s="122" t="s">
        <v>273</v>
      </c>
      <c r="E544" s="122" t="s">
        <v>517</v>
      </c>
      <c r="F544" s="122"/>
      <c r="G544" s="119">
        <f t="shared" ref="G544:I545" si="73">G545</f>
        <v>1200</v>
      </c>
      <c r="H544" s="119">
        <f t="shared" si="73"/>
        <v>1200</v>
      </c>
      <c r="I544" s="203">
        <f t="shared" si="73"/>
        <v>1200</v>
      </c>
      <c r="J544" s="73"/>
      <c r="K544" s="73"/>
    </row>
    <row r="545" spans="1:11" s="83" customFormat="1" ht="42.75" customHeight="1">
      <c r="A545" s="125" t="s">
        <v>397</v>
      </c>
      <c r="B545" s="122" t="s">
        <v>24</v>
      </c>
      <c r="C545" s="122" t="s">
        <v>660</v>
      </c>
      <c r="D545" s="122" t="s">
        <v>273</v>
      </c>
      <c r="E545" s="122" t="s">
        <v>518</v>
      </c>
      <c r="F545" s="122"/>
      <c r="G545" s="119">
        <f t="shared" si="73"/>
        <v>1200</v>
      </c>
      <c r="H545" s="119">
        <f t="shared" si="73"/>
        <v>1200</v>
      </c>
      <c r="I545" s="203">
        <f t="shared" si="73"/>
        <v>1200</v>
      </c>
      <c r="J545" s="73"/>
      <c r="K545" s="73"/>
    </row>
    <row r="546" spans="1:11" s="83" customFormat="1" ht="51.75" customHeight="1">
      <c r="A546" s="125" t="s">
        <v>333</v>
      </c>
      <c r="B546" s="122" t="s">
        <v>24</v>
      </c>
      <c r="C546" s="122" t="s">
        <v>660</v>
      </c>
      <c r="D546" s="122" t="s">
        <v>273</v>
      </c>
      <c r="E546" s="122" t="s">
        <v>518</v>
      </c>
      <c r="F546" s="122" t="s">
        <v>334</v>
      </c>
      <c r="G546" s="119">
        <v>1200</v>
      </c>
      <c r="H546" s="119">
        <v>1200</v>
      </c>
      <c r="I546" s="203">
        <v>1200</v>
      </c>
      <c r="J546" s="73"/>
      <c r="K546" s="73"/>
    </row>
    <row r="547" spans="1:11" s="83" customFormat="1" ht="41.25" customHeight="1">
      <c r="A547" s="201" t="s">
        <v>27</v>
      </c>
      <c r="B547" s="124" t="s">
        <v>26</v>
      </c>
      <c r="C547" s="124"/>
      <c r="D547" s="124"/>
      <c r="E547" s="124"/>
      <c r="F547" s="124"/>
      <c r="G547" s="225">
        <f>G548+G564+G604+G631</f>
        <v>64304319.700000003</v>
      </c>
      <c r="H547" s="225">
        <f>H548+H564+H604+H631</f>
        <v>61788919.549999997</v>
      </c>
      <c r="I547" s="230">
        <f>I548+I564+I604+I631</f>
        <v>64429012.170000002</v>
      </c>
      <c r="J547" s="73"/>
      <c r="K547" s="73"/>
    </row>
    <row r="548" spans="1:11" s="83" customFormat="1" ht="23.25" customHeight="1">
      <c r="A548" s="201" t="s">
        <v>497</v>
      </c>
      <c r="B548" s="124" t="s">
        <v>26</v>
      </c>
      <c r="C548" s="124" t="s">
        <v>498</v>
      </c>
      <c r="D548" s="124"/>
      <c r="E548" s="124"/>
      <c r="F548" s="122"/>
      <c r="G548" s="224">
        <f t="shared" ref="G548:I550" si="74">G549</f>
        <v>29037953.640000001</v>
      </c>
      <c r="H548" s="224">
        <f t="shared" si="74"/>
        <v>22880678.27</v>
      </c>
      <c r="I548" s="229">
        <f t="shared" si="74"/>
        <v>23671116.699999999</v>
      </c>
      <c r="J548" s="73"/>
      <c r="K548" s="73"/>
    </row>
    <row r="549" spans="1:11" s="83" customFormat="1" ht="21" customHeight="1">
      <c r="A549" s="201" t="s">
        <v>583</v>
      </c>
      <c r="B549" s="124" t="s">
        <v>26</v>
      </c>
      <c r="C549" s="124" t="s">
        <v>498</v>
      </c>
      <c r="D549" s="124" t="s">
        <v>250</v>
      </c>
      <c r="E549" s="124"/>
      <c r="F549" s="122"/>
      <c r="G549" s="224">
        <f t="shared" si="74"/>
        <v>29037953.640000001</v>
      </c>
      <c r="H549" s="224">
        <f t="shared" si="74"/>
        <v>22880678.27</v>
      </c>
      <c r="I549" s="229">
        <f t="shared" si="74"/>
        <v>23671116.699999999</v>
      </c>
      <c r="J549" s="73"/>
      <c r="K549" s="73"/>
    </row>
    <row r="550" spans="1:11" s="83" customFormat="1" ht="42" customHeight="1">
      <c r="A550" s="125" t="s">
        <v>500</v>
      </c>
      <c r="B550" s="122" t="s">
        <v>26</v>
      </c>
      <c r="C550" s="122" t="s">
        <v>498</v>
      </c>
      <c r="D550" s="122" t="s">
        <v>250</v>
      </c>
      <c r="E550" s="122" t="s">
        <v>501</v>
      </c>
      <c r="F550" s="122"/>
      <c r="G550" s="228">
        <f t="shared" si="74"/>
        <v>29037953.640000001</v>
      </c>
      <c r="H550" s="228">
        <f t="shared" si="74"/>
        <v>22880678.27</v>
      </c>
      <c r="I550" s="233">
        <f t="shared" si="74"/>
        <v>23671116.699999999</v>
      </c>
      <c r="J550" s="73"/>
      <c r="K550" s="73"/>
    </row>
    <row r="551" spans="1:11" s="83" customFormat="1" ht="47.25" customHeight="1">
      <c r="A551" s="125" t="s">
        <v>746</v>
      </c>
      <c r="B551" s="122" t="s">
        <v>26</v>
      </c>
      <c r="C551" s="122" t="s">
        <v>498</v>
      </c>
      <c r="D551" s="122" t="s">
        <v>250</v>
      </c>
      <c r="E551" s="122" t="s">
        <v>585</v>
      </c>
      <c r="F551" s="122"/>
      <c r="G551" s="228">
        <f>G552+G559</f>
        <v>29037953.640000001</v>
      </c>
      <c r="H551" s="228">
        <f>H552+H559</f>
        <v>22880678.27</v>
      </c>
      <c r="I551" s="233">
        <f>I552+I559</f>
        <v>23671116.699999999</v>
      </c>
      <c r="J551" s="73"/>
      <c r="K551" s="73"/>
    </row>
    <row r="552" spans="1:11" s="83" customFormat="1" ht="38.25" customHeight="1">
      <c r="A552" s="207" t="s">
        <v>586</v>
      </c>
      <c r="B552" s="122" t="s">
        <v>26</v>
      </c>
      <c r="C552" s="122" t="s">
        <v>498</v>
      </c>
      <c r="D552" s="122" t="s">
        <v>250</v>
      </c>
      <c r="E552" s="122" t="s">
        <v>587</v>
      </c>
      <c r="F552" s="122"/>
      <c r="G552" s="228">
        <f>G553+G555+G557</f>
        <v>28700586.640000001</v>
      </c>
      <c r="H552" s="228">
        <f>H553+H555+H557</f>
        <v>22606075.27</v>
      </c>
      <c r="I552" s="233">
        <f>I553+I555+I557</f>
        <v>23396513.699999999</v>
      </c>
      <c r="J552" s="73"/>
      <c r="K552" s="73"/>
    </row>
    <row r="553" spans="1:11" s="83" customFormat="1" ht="42.75" customHeight="1">
      <c r="A553" s="125" t="s">
        <v>397</v>
      </c>
      <c r="B553" s="122" t="s">
        <v>26</v>
      </c>
      <c r="C553" s="122" t="s">
        <v>498</v>
      </c>
      <c r="D553" s="122" t="s">
        <v>250</v>
      </c>
      <c r="E553" s="122" t="s">
        <v>588</v>
      </c>
      <c r="F553" s="122"/>
      <c r="G553" s="194">
        <f>G554</f>
        <v>20954752.940000001</v>
      </c>
      <c r="H553" s="194">
        <f>H554</f>
        <v>22606075.27</v>
      </c>
      <c r="I553" s="218">
        <f>I554</f>
        <v>23396513.699999999</v>
      </c>
      <c r="J553" s="73"/>
      <c r="K553" s="73"/>
    </row>
    <row r="554" spans="1:11" s="83" customFormat="1" ht="44.25" customHeight="1">
      <c r="A554" s="125" t="s">
        <v>333</v>
      </c>
      <c r="B554" s="122" t="s">
        <v>26</v>
      </c>
      <c r="C554" s="122" t="s">
        <v>498</v>
      </c>
      <c r="D554" s="122" t="s">
        <v>250</v>
      </c>
      <c r="E554" s="122" t="s">
        <v>588</v>
      </c>
      <c r="F554" s="122" t="s">
        <v>334</v>
      </c>
      <c r="G554" s="194">
        <v>20954752.940000001</v>
      </c>
      <c r="H554" s="194">
        <f>13364027.87+8670102.4+44645+527300</f>
        <v>22606075.27</v>
      </c>
      <c r="I554" s="218">
        <f>13847880.27+8998643.43+104990+445000</f>
        <v>23396513.699999999</v>
      </c>
      <c r="J554" s="73"/>
      <c r="K554" s="73"/>
    </row>
    <row r="555" spans="1:11" s="83" customFormat="1" ht="31.5" customHeight="1">
      <c r="A555" s="125" t="s">
        <v>589</v>
      </c>
      <c r="B555" s="122" t="s">
        <v>26</v>
      </c>
      <c r="C555" s="122" t="s">
        <v>498</v>
      </c>
      <c r="D555" s="122" t="s">
        <v>250</v>
      </c>
      <c r="E555" s="122" t="s">
        <v>590</v>
      </c>
      <c r="F555" s="122"/>
      <c r="G555" s="194">
        <f>G556</f>
        <v>1800000</v>
      </c>
      <c r="H555" s="194">
        <f>H556</f>
        <v>0</v>
      </c>
      <c r="I555" s="218">
        <f>I556</f>
        <v>0</v>
      </c>
      <c r="J555" s="73"/>
      <c r="K555" s="73"/>
    </row>
    <row r="556" spans="1:11" s="83" customFormat="1" ht="44.25" customHeight="1">
      <c r="A556" s="125" t="s">
        <v>333</v>
      </c>
      <c r="B556" s="122" t="s">
        <v>26</v>
      </c>
      <c r="C556" s="122" t="s">
        <v>498</v>
      </c>
      <c r="D556" s="122" t="s">
        <v>250</v>
      </c>
      <c r="E556" s="122" t="s">
        <v>590</v>
      </c>
      <c r="F556" s="122" t="s">
        <v>334</v>
      </c>
      <c r="G556" s="194">
        <v>1800000</v>
      </c>
      <c r="H556" s="194">
        <v>0</v>
      </c>
      <c r="I556" s="218">
        <v>0</v>
      </c>
      <c r="J556" s="73"/>
      <c r="K556" s="73"/>
    </row>
    <row r="557" spans="1:11" s="83" customFormat="1" ht="26.25" customHeight="1">
      <c r="A557" s="125" t="s">
        <v>591</v>
      </c>
      <c r="B557" s="122" t="s">
        <v>26</v>
      </c>
      <c r="C557" s="122" t="s">
        <v>498</v>
      </c>
      <c r="D557" s="122" t="s">
        <v>250</v>
      </c>
      <c r="E557" s="122" t="s">
        <v>592</v>
      </c>
      <c r="F557" s="122"/>
      <c r="G557" s="194">
        <f>G558</f>
        <v>5945833.7000000002</v>
      </c>
      <c r="H557" s="194">
        <f>H558</f>
        <v>0</v>
      </c>
      <c r="I557" s="218">
        <f>I558</f>
        <v>0</v>
      </c>
      <c r="J557" s="73"/>
      <c r="K557" s="73"/>
    </row>
    <row r="558" spans="1:11" s="83" customFormat="1" ht="44.25" customHeight="1">
      <c r="A558" s="125" t="s">
        <v>333</v>
      </c>
      <c r="B558" s="122" t="s">
        <v>26</v>
      </c>
      <c r="C558" s="122" t="s">
        <v>498</v>
      </c>
      <c r="D558" s="122" t="s">
        <v>250</v>
      </c>
      <c r="E558" s="122" t="s">
        <v>592</v>
      </c>
      <c r="F558" s="122" t="s">
        <v>334</v>
      </c>
      <c r="G558" s="194">
        <v>5945833.7000000002</v>
      </c>
      <c r="H558" s="194">
        <v>0</v>
      </c>
      <c r="I558" s="218">
        <v>0</v>
      </c>
      <c r="J558" s="73"/>
      <c r="K558" s="73"/>
    </row>
    <row r="559" spans="1:11" s="83" customFormat="1" ht="44.25" customHeight="1">
      <c r="A559" s="125" t="s">
        <v>593</v>
      </c>
      <c r="B559" s="122" t="s">
        <v>26</v>
      </c>
      <c r="C559" s="122" t="s">
        <v>498</v>
      </c>
      <c r="D559" s="122" t="s">
        <v>250</v>
      </c>
      <c r="E559" s="122" t="s">
        <v>594</v>
      </c>
      <c r="F559" s="122"/>
      <c r="G559" s="194">
        <f>G560+G562</f>
        <v>337367</v>
      </c>
      <c r="H559" s="194">
        <f>H560+H562</f>
        <v>274603</v>
      </c>
      <c r="I559" s="218">
        <f>I560+I562</f>
        <v>274603</v>
      </c>
      <c r="J559" s="73"/>
      <c r="K559" s="73"/>
    </row>
    <row r="560" spans="1:11" s="83" customFormat="1" ht="44.25" customHeight="1">
      <c r="A560" s="125" t="s">
        <v>510</v>
      </c>
      <c r="B560" s="122" t="s">
        <v>26</v>
      </c>
      <c r="C560" s="122" t="s">
        <v>498</v>
      </c>
      <c r="D560" s="122" t="s">
        <v>250</v>
      </c>
      <c r="E560" s="122" t="s">
        <v>595</v>
      </c>
      <c r="F560" s="122"/>
      <c r="G560" s="194">
        <f>G561</f>
        <v>62764</v>
      </c>
      <c r="H560" s="194">
        <f>H561</f>
        <v>0</v>
      </c>
      <c r="I560" s="218">
        <f>I561</f>
        <v>0</v>
      </c>
      <c r="J560" s="73"/>
      <c r="K560" s="73"/>
    </row>
    <row r="561" spans="1:11" s="83" customFormat="1" ht="44.25" customHeight="1">
      <c r="A561" s="125" t="s">
        <v>333</v>
      </c>
      <c r="B561" s="122" t="s">
        <v>26</v>
      </c>
      <c r="C561" s="122" t="s">
        <v>498</v>
      </c>
      <c r="D561" s="122" t="s">
        <v>250</v>
      </c>
      <c r="E561" s="122" t="s">
        <v>595</v>
      </c>
      <c r="F561" s="122" t="s">
        <v>334</v>
      </c>
      <c r="G561" s="194">
        <v>62764</v>
      </c>
      <c r="H561" s="194">
        <v>0</v>
      </c>
      <c r="I561" s="218">
        <v>0</v>
      </c>
      <c r="J561" s="73"/>
      <c r="K561" s="73"/>
    </row>
    <row r="562" spans="1:11" s="83" customFormat="1" ht="44.25" customHeight="1">
      <c r="A562" s="125" t="s">
        <v>512</v>
      </c>
      <c r="B562" s="122" t="s">
        <v>26</v>
      </c>
      <c r="C562" s="122" t="s">
        <v>498</v>
      </c>
      <c r="D562" s="122" t="s">
        <v>250</v>
      </c>
      <c r="E562" s="122" t="s">
        <v>596</v>
      </c>
      <c r="F562" s="122"/>
      <c r="G562" s="194">
        <f>G563</f>
        <v>274603</v>
      </c>
      <c r="H562" s="194">
        <f>H563</f>
        <v>274603</v>
      </c>
      <c r="I562" s="218">
        <f>I563</f>
        <v>274603</v>
      </c>
      <c r="J562" s="73"/>
      <c r="K562" s="73"/>
    </row>
    <row r="563" spans="1:11" s="83" customFormat="1" ht="44.25" customHeight="1">
      <c r="A563" s="125" t="s">
        <v>333</v>
      </c>
      <c r="B563" s="122" t="s">
        <v>26</v>
      </c>
      <c r="C563" s="122" t="s">
        <v>498</v>
      </c>
      <c r="D563" s="122" t="s">
        <v>250</v>
      </c>
      <c r="E563" s="122" t="s">
        <v>596</v>
      </c>
      <c r="F563" s="122" t="s">
        <v>334</v>
      </c>
      <c r="G563" s="194">
        <v>274603</v>
      </c>
      <c r="H563" s="194">
        <v>274603</v>
      </c>
      <c r="I563" s="218">
        <v>274603</v>
      </c>
      <c r="J563" s="73"/>
      <c r="K563" s="73"/>
    </row>
    <row r="564" spans="1:11" s="79" customFormat="1">
      <c r="A564" s="201" t="s">
        <v>747</v>
      </c>
      <c r="B564" s="124" t="s">
        <v>26</v>
      </c>
      <c r="C564" s="124" t="s">
        <v>630</v>
      </c>
      <c r="D564" s="124"/>
      <c r="E564" s="124"/>
      <c r="F564" s="122"/>
      <c r="G564" s="225">
        <f>G565+G594</f>
        <v>26607112.34</v>
      </c>
      <c r="H564" s="225">
        <f>H565+H594</f>
        <v>29069898.060000002</v>
      </c>
      <c r="I564" s="230">
        <f>I565+I594</f>
        <v>30622230.969999999</v>
      </c>
      <c r="J564" s="73"/>
      <c r="K564" s="73"/>
    </row>
    <row r="565" spans="1:11" s="79" customFormat="1" ht="25.5" customHeight="1">
      <c r="A565" s="201" t="s">
        <v>631</v>
      </c>
      <c r="B565" s="124" t="s">
        <v>26</v>
      </c>
      <c r="C565" s="124" t="s">
        <v>630</v>
      </c>
      <c r="D565" s="124" t="s">
        <v>238</v>
      </c>
      <c r="E565" s="124"/>
      <c r="F565" s="122"/>
      <c r="G565" s="225">
        <f>G566+G584+G589</f>
        <v>25594930.010000002</v>
      </c>
      <c r="H565" s="225">
        <f>H566+H584+H589</f>
        <v>27958516.060000002</v>
      </c>
      <c r="I565" s="230">
        <f>I566+I584+I589</f>
        <v>29510848.969999999</v>
      </c>
      <c r="J565" s="73"/>
      <c r="K565" s="73"/>
    </row>
    <row r="566" spans="1:11" s="79" customFormat="1" ht="41.25" customHeight="1">
      <c r="A566" s="202" t="s">
        <v>632</v>
      </c>
      <c r="B566" s="122" t="s">
        <v>26</v>
      </c>
      <c r="C566" s="122" t="s">
        <v>630</v>
      </c>
      <c r="D566" s="122" t="s">
        <v>238</v>
      </c>
      <c r="E566" s="122" t="s">
        <v>633</v>
      </c>
      <c r="F566" s="122"/>
      <c r="G566" s="194">
        <f>G567+G576</f>
        <v>25472198.350000001</v>
      </c>
      <c r="H566" s="194">
        <f>H567+H576</f>
        <v>27932516.060000002</v>
      </c>
      <c r="I566" s="218">
        <f>I567+I576</f>
        <v>29480848.969999999</v>
      </c>
      <c r="J566" s="73"/>
      <c r="K566" s="73"/>
    </row>
    <row r="567" spans="1:11" s="79" customFormat="1" ht="29.25" customHeight="1">
      <c r="A567" s="125" t="s">
        <v>634</v>
      </c>
      <c r="B567" s="122" t="s">
        <v>26</v>
      </c>
      <c r="C567" s="122" t="s">
        <v>630</v>
      </c>
      <c r="D567" s="122" t="s">
        <v>238</v>
      </c>
      <c r="E567" s="122" t="s">
        <v>635</v>
      </c>
      <c r="F567" s="122"/>
      <c r="G567" s="194">
        <f>G568</f>
        <v>8826826.3100000005</v>
      </c>
      <c r="H567" s="194">
        <f>H568</f>
        <v>9792159.0999999996</v>
      </c>
      <c r="I567" s="218">
        <f>I568</f>
        <v>10300674.26</v>
      </c>
      <c r="J567" s="73"/>
      <c r="K567" s="73"/>
    </row>
    <row r="568" spans="1:11" s="79" customFormat="1" ht="44.25" customHeight="1">
      <c r="A568" s="125" t="s">
        <v>636</v>
      </c>
      <c r="B568" s="122" t="s">
        <v>26</v>
      </c>
      <c r="C568" s="122" t="s">
        <v>630</v>
      </c>
      <c r="D568" s="122" t="s">
        <v>238</v>
      </c>
      <c r="E568" s="122" t="s">
        <v>637</v>
      </c>
      <c r="F568" s="122"/>
      <c r="G568" s="194">
        <f>G569+G572+G574</f>
        <v>8826826.3100000005</v>
      </c>
      <c r="H568" s="194">
        <f>H569+H572</f>
        <v>9792159.0999999996</v>
      </c>
      <c r="I568" s="218">
        <f>I569+I572</f>
        <v>10300674.26</v>
      </c>
      <c r="J568" s="73"/>
      <c r="K568" s="73"/>
    </row>
    <row r="569" spans="1:11" s="79" customFormat="1" ht="44.25" customHeight="1">
      <c r="A569" s="125" t="s">
        <v>397</v>
      </c>
      <c r="B569" s="122" t="s">
        <v>26</v>
      </c>
      <c r="C569" s="122" t="s">
        <v>630</v>
      </c>
      <c r="D569" s="122" t="s">
        <v>238</v>
      </c>
      <c r="E569" s="122" t="s">
        <v>638</v>
      </c>
      <c r="F569" s="122"/>
      <c r="G569" s="194">
        <f>G571+G570</f>
        <v>8676826.3100000005</v>
      </c>
      <c r="H569" s="194">
        <f>H571</f>
        <v>9742159.0999999996</v>
      </c>
      <c r="I569" s="218">
        <f>I571</f>
        <v>10250674.26</v>
      </c>
      <c r="J569" s="73"/>
      <c r="K569" s="73"/>
    </row>
    <row r="570" spans="1:11" s="79" customFormat="1" ht="44.25" customHeight="1">
      <c r="A570" s="125" t="s">
        <v>427</v>
      </c>
      <c r="B570" s="122" t="s">
        <v>26</v>
      </c>
      <c r="C570" s="122" t="s">
        <v>630</v>
      </c>
      <c r="D570" s="122" t="s">
        <v>238</v>
      </c>
      <c r="E570" s="122" t="s">
        <v>638</v>
      </c>
      <c r="F570" s="122" t="s">
        <v>428</v>
      </c>
      <c r="G570" s="194">
        <v>20000</v>
      </c>
      <c r="H570" s="194"/>
      <c r="I570" s="218"/>
      <c r="J570" s="73"/>
      <c r="K570" s="73"/>
    </row>
    <row r="571" spans="1:11" s="79" customFormat="1" ht="45.75" customHeight="1">
      <c r="A571" s="125" t="s">
        <v>333</v>
      </c>
      <c r="B571" s="122" t="s">
        <v>26</v>
      </c>
      <c r="C571" s="122" t="s">
        <v>630</v>
      </c>
      <c r="D571" s="122" t="s">
        <v>238</v>
      </c>
      <c r="E571" s="122" t="s">
        <v>638</v>
      </c>
      <c r="F571" s="122" t="s">
        <v>334</v>
      </c>
      <c r="G571" s="194">
        <f>65000+8591826.31</f>
        <v>8656826.3100000005</v>
      </c>
      <c r="H571" s="194">
        <f>9492159.1+250000</f>
        <v>9742159.0999999996</v>
      </c>
      <c r="I571" s="218">
        <f>9950674.26+300000</f>
        <v>10250674.26</v>
      </c>
      <c r="J571" s="73"/>
      <c r="K571" s="73"/>
    </row>
    <row r="572" spans="1:11" s="79" customFormat="1" ht="19.5" customHeight="1">
      <c r="A572" s="125" t="s">
        <v>639</v>
      </c>
      <c r="B572" s="122" t="s">
        <v>26</v>
      </c>
      <c r="C572" s="122" t="s">
        <v>630</v>
      </c>
      <c r="D572" s="122" t="s">
        <v>238</v>
      </c>
      <c r="E572" s="122" t="s">
        <v>640</v>
      </c>
      <c r="F572" s="124"/>
      <c r="G572" s="194">
        <f>G573</f>
        <v>50000</v>
      </c>
      <c r="H572" s="194">
        <f>H573</f>
        <v>50000</v>
      </c>
      <c r="I572" s="218">
        <f>I573</f>
        <v>50000</v>
      </c>
      <c r="J572" s="73"/>
      <c r="K572" s="73"/>
    </row>
    <row r="573" spans="1:11" s="79" customFormat="1" ht="37.5">
      <c r="A573" s="125" t="s">
        <v>333</v>
      </c>
      <c r="B573" s="122" t="s">
        <v>26</v>
      </c>
      <c r="C573" s="122" t="s">
        <v>630</v>
      </c>
      <c r="D573" s="122" t="s">
        <v>238</v>
      </c>
      <c r="E573" s="122" t="s">
        <v>640</v>
      </c>
      <c r="F573" s="122" t="s">
        <v>334</v>
      </c>
      <c r="G573" s="194">
        <v>50000</v>
      </c>
      <c r="H573" s="194">
        <v>50000</v>
      </c>
      <c r="I573" s="218">
        <v>50000</v>
      </c>
      <c r="J573" s="73"/>
      <c r="K573" s="73"/>
    </row>
    <row r="574" spans="1:11" s="79" customFormat="1" ht="37.5">
      <c r="A574" s="125" t="s">
        <v>956</v>
      </c>
      <c r="B574" s="122" t="s">
        <v>26</v>
      </c>
      <c r="C574" s="122" t="s">
        <v>630</v>
      </c>
      <c r="D574" s="122" t="s">
        <v>238</v>
      </c>
      <c r="E574" s="122" t="s">
        <v>957</v>
      </c>
      <c r="F574" s="122"/>
      <c r="G574" s="194">
        <f>G575</f>
        <v>100000</v>
      </c>
      <c r="H574" s="194"/>
      <c r="I574" s="218"/>
      <c r="J574" s="73"/>
      <c r="K574" s="73"/>
    </row>
    <row r="575" spans="1:11" s="79" customFormat="1" ht="37.5">
      <c r="A575" s="125" t="s">
        <v>333</v>
      </c>
      <c r="B575" s="122" t="s">
        <v>26</v>
      </c>
      <c r="C575" s="122" t="s">
        <v>630</v>
      </c>
      <c r="D575" s="122" t="s">
        <v>238</v>
      </c>
      <c r="E575" s="122" t="s">
        <v>957</v>
      </c>
      <c r="F575" s="122" t="s">
        <v>334</v>
      </c>
      <c r="G575" s="194">
        <v>100000</v>
      </c>
      <c r="H575" s="194"/>
      <c r="I575" s="218"/>
      <c r="J575" s="73"/>
      <c r="K575" s="73"/>
    </row>
    <row r="576" spans="1:11" s="79" customFormat="1" ht="30.75" customHeight="1">
      <c r="A576" s="125" t="s">
        <v>641</v>
      </c>
      <c r="B576" s="122" t="s">
        <v>26</v>
      </c>
      <c r="C576" s="122" t="s">
        <v>630</v>
      </c>
      <c r="D576" s="122" t="s">
        <v>238</v>
      </c>
      <c r="E576" s="122" t="s">
        <v>642</v>
      </c>
      <c r="F576" s="122"/>
      <c r="G576" s="194">
        <f t="shared" ref="G576:I578" si="75">G577</f>
        <v>16645372.039999999</v>
      </c>
      <c r="H576" s="194">
        <f t="shared" si="75"/>
        <v>18140356.960000001</v>
      </c>
      <c r="I576" s="218">
        <f t="shared" si="75"/>
        <v>19180174.710000001</v>
      </c>
      <c r="J576" s="73"/>
      <c r="K576" s="73"/>
    </row>
    <row r="577" spans="1:11" s="79" customFormat="1" ht="45.75" customHeight="1">
      <c r="A577" s="125" t="s">
        <v>643</v>
      </c>
      <c r="B577" s="122" t="s">
        <v>26</v>
      </c>
      <c r="C577" s="122" t="s">
        <v>630</v>
      </c>
      <c r="D577" s="122" t="s">
        <v>238</v>
      </c>
      <c r="E577" s="122" t="s">
        <v>644</v>
      </c>
      <c r="F577" s="122"/>
      <c r="G577" s="194">
        <f>G578+G580+G582</f>
        <v>16645372.039999999</v>
      </c>
      <c r="H577" s="194">
        <f t="shared" si="75"/>
        <v>18140356.960000001</v>
      </c>
      <c r="I577" s="218">
        <f t="shared" si="75"/>
        <v>19180174.710000001</v>
      </c>
      <c r="J577" s="73"/>
      <c r="K577" s="73"/>
    </row>
    <row r="578" spans="1:11" s="79" customFormat="1" ht="43.5" customHeight="1">
      <c r="A578" s="125" t="s">
        <v>397</v>
      </c>
      <c r="B578" s="122" t="s">
        <v>26</v>
      </c>
      <c r="C578" s="122" t="s">
        <v>630</v>
      </c>
      <c r="D578" s="122" t="s">
        <v>238</v>
      </c>
      <c r="E578" s="122" t="s">
        <v>645</v>
      </c>
      <c r="F578" s="122"/>
      <c r="G578" s="194">
        <f t="shared" si="75"/>
        <v>16495372.039999999</v>
      </c>
      <c r="H578" s="194">
        <f t="shared" si="75"/>
        <v>18140356.960000001</v>
      </c>
      <c r="I578" s="218">
        <f t="shared" si="75"/>
        <v>19180174.710000001</v>
      </c>
      <c r="J578" s="73"/>
      <c r="K578" s="73"/>
    </row>
    <row r="579" spans="1:11" s="79" customFormat="1" ht="39" customHeight="1">
      <c r="A579" s="125" t="s">
        <v>333</v>
      </c>
      <c r="B579" s="122" t="s">
        <v>26</v>
      </c>
      <c r="C579" s="122" t="s">
        <v>630</v>
      </c>
      <c r="D579" s="122" t="s">
        <v>238</v>
      </c>
      <c r="E579" s="122" t="s">
        <v>645</v>
      </c>
      <c r="F579" s="122" t="s">
        <v>334</v>
      </c>
      <c r="G579" s="194">
        <v>16495372.039999999</v>
      </c>
      <c r="H579" s="194">
        <f>17908556.96+231800</f>
        <v>18140356.960000001</v>
      </c>
      <c r="I579" s="218">
        <f>18929524.71+250650</f>
        <v>19180174.710000001</v>
      </c>
      <c r="J579" s="73"/>
      <c r="K579" s="73"/>
    </row>
    <row r="580" spans="1:11" s="79" customFormat="1" ht="54" customHeight="1">
      <c r="A580" s="125" t="s">
        <v>958</v>
      </c>
      <c r="B580" s="122" t="s">
        <v>26</v>
      </c>
      <c r="C580" s="122" t="s">
        <v>630</v>
      </c>
      <c r="D580" s="122" t="s">
        <v>238</v>
      </c>
      <c r="E580" s="122" t="s">
        <v>959</v>
      </c>
      <c r="F580" s="122"/>
      <c r="G580" s="194">
        <f>G581</f>
        <v>50000</v>
      </c>
      <c r="H580" s="194"/>
      <c r="I580" s="218"/>
      <c r="J580" s="73"/>
      <c r="K580" s="73"/>
    </row>
    <row r="581" spans="1:11" s="79" customFormat="1" ht="39" customHeight="1">
      <c r="A581" s="125" t="s">
        <v>333</v>
      </c>
      <c r="B581" s="122" t="s">
        <v>26</v>
      </c>
      <c r="C581" s="122" t="s">
        <v>630</v>
      </c>
      <c r="D581" s="122" t="s">
        <v>238</v>
      </c>
      <c r="E581" s="122" t="s">
        <v>959</v>
      </c>
      <c r="F581" s="122" t="s">
        <v>334</v>
      </c>
      <c r="G581" s="194">
        <v>50000</v>
      </c>
      <c r="H581" s="194"/>
      <c r="I581" s="218"/>
      <c r="J581" s="73"/>
      <c r="K581" s="73"/>
    </row>
    <row r="582" spans="1:11" s="79" customFormat="1" ht="39" customHeight="1">
      <c r="A582" s="125" t="s">
        <v>956</v>
      </c>
      <c r="B582" s="122" t="s">
        <v>26</v>
      </c>
      <c r="C582" s="122" t="s">
        <v>630</v>
      </c>
      <c r="D582" s="122" t="s">
        <v>238</v>
      </c>
      <c r="E582" s="122" t="s">
        <v>960</v>
      </c>
      <c r="F582" s="122"/>
      <c r="G582" s="194">
        <f>G583</f>
        <v>100000</v>
      </c>
      <c r="H582" s="194"/>
      <c r="I582" s="218"/>
      <c r="J582" s="73"/>
      <c r="K582" s="73"/>
    </row>
    <row r="583" spans="1:11" s="79" customFormat="1" ht="39" customHeight="1">
      <c r="A583" s="125" t="s">
        <v>333</v>
      </c>
      <c r="B583" s="122" t="s">
        <v>26</v>
      </c>
      <c r="C583" s="122" t="s">
        <v>630</v>
      </c>
      <c r="D583" s="122" t="s">
        <v>238</v>
      </c>
      <c r="E583" s="122" t="s">
        <v>960</v>
      </c>
      <c r="F583" s="122" t="s">
        <v>334</v>
      </c>
      <c r="G583" s="194">
        <v>100000</v>
      </c>
      <c r="H583" s="194"/>
      <c r="I583" s="218"/>
      <c r="J583" s="73"/>
      <c r="K583" s="73"/>
    </row>
    <row r="584" spans="1:11" s="79" customFormat="1" ht="39" customHeight="1">
      <c r="A584" s="125" t="s">
        <v>523</v>
      </c>
      <c r="B584" s="122" t="s">
        <v>26</v>
      </c>
      <c r="C584" s="122" t="s">
        <v>630</v>
      </c>
      <c r="D584" s="122" t="s">
        <v>238</v>
      </c>
      <c r="E584" s="122" t="s">
        <v>524</v>
      </c>
      <c r="F584" s="122"/>
      <c r="G584" s="194">
        <f t="shared" ref="G584:I587" si="76">G585</f>
        <v>24000</v>
      </c>
      <c r="H584" s="194">
        <f t="shared" si="76"/>
        <v>26000</v>
      </c>
      <c r="I584" s="218">
        <f t="shared" si="76"/>
        <v>30000</v>
      </c>
      <c r="J584" s="73"/>
      <c r="K584" s="73"/>
    </row>
    <row r="585" spans="1:11" s="79" customFormat="1" ht="39" customHeight="1">
      <c r="A585" s="125" t="s">
        <v>525</v>
      </c>
      <c r="B585" s="122" t="s">
        <v>26</v>
      </c>
      <c r="C585" s="122" t="s">
        <v>630</v>
      </c>
      <c r="D585" s="122" t="s">
        <v>238</v>
      </c>
      <c r="E585" s="122" t="s">
        <v>526</v>
      </c>
      <c r="F585" s="122"/>
      <c r="G585" s="194">
        <f t="shared" si="76"/>
        <v>24000</v>
      </c>
      <c r="H585" s="194">
        <f t="shared" si="76"/>
        <v>26000</v>
      </c>
      <c r="I585" s="218">
        <f t="shared" si="76"/>
        <v>30000</v>
      </c>
      <c r="J585" s="73"/>
      <c r="K585" s="73"/>
    </row>
    <row r="586" spans="1:11" s="79" customFormat="1" ht="39" customHeight="1">
      <c r="A586" s="125" t="s">
        <v>527</v>
      </c>
      <c r="B586" s="122" t="s">
        <v>26</v>
      </c>
      <c r="C586" s="122" t="s">
        <v>630</v>
      </c>
      <c r="D586" s="122" t="s">
        <v>238</v>
      </c>
      <c r="E586" s="122" t="s">
        <v>528</v>
      </c>
      <c r="F586" s="122"/>
      <c r="G586" s="194">
        <f t="shared" si="76"/>
        <v>24000</v>
      </c>
      <c r="H586" s="194">
        <f t="shared" si="76"/>
        <v>26000</v>
      </c>
      <c r="I586" s="218">
        <f t="shared" si="76"/>
        <v>30000</v>
      </c>
      <c r="J586" s="73"/>
      <c r="K586" s="73"/>
    </row>
    <row r="587" spans="1:11" s="79" customFormat="1" ht="28.5" customHeight="1">
      <c r="A587" s="125" t="s">
        <v>529</v>
      </c>
      <c r="B587" s="122" t="s">
        <v>26</v>
      </c>
      <c r="C587" s="122" t="s">
        <v>630</v>
      </c>
      <c r="D587" s="122" t="s">
        <v>238</v>
      </c>
      <c r="E587" s="122" t="s">
        <v>530</v>
      </c>
      <c r="F587" s="122"/>
      <c r="G587" s="194">
        <f t="shared" si="76"/>
        <v>24000</v>
      </c>
      <c r="H587" s="194">
        <f t="shared" si="76"/>
        <v>26000</v>
      </c>
      <c r="I587" s="218">
        <f t="shared" si="76"/>
        <v>30000</v>
      </c>
      <c r="J587" s="73"/>
      <c r="K587" s="73"/>
    </row>
    <row r="588" spans="1:11" s="79" customFormat="1" ht="39" customHeight="1">
      <c r="A588" s="125" t="s">
        <v>333</v>
      </c>
      <c r="B588" s="122" t="s">
        <v>26</v>
      </c>
      <c r="C588" s="122" t="s">
        <v>630</v>
      </c>
      <c r="D588" s="122" t="s">
        <v>238</v>
      </c>
      <c r="E588" s="122" t="s">
        <v>530</v>
      </c>
      <c r="F588" s="122" t="s">
        <v>334</v>
      </c>
      <c r="G588" s="194">
        <v>24000</v>
      </c>
      <c r="H588" s="194">
        <v>26000</v>
      </c>
      <c r="I588" s="218">
        <v>30000</v>
      </c>
      <c r="J588" s="73"/>
      <c r="K588" s="73"/>
    </row>
    <row r="589" spans="1:11" s="79" customFormat="1" ht="59.65" customHeight="1">
      <c r="A589" s="125" t="s">
        <v>402</v>
      </c>
      <c r="B589" s="122" t="s">
        <v>26</v>
      </c>
      <c r="C589" s="122" t="s">
        <v>630</v>
      </c>
      <c r="D589" s="122" t="s">
        <v>238</v>
      </c>
      <c r="E589" s="122" t="s">
        <v>403</v>
      </c>
      <c r="F589" s="124"/>
      <c r="G589" s="194">
        <f t="shared" ref="G589:I592" si="77">G590</f>
        <v>98731.66</v>
      </c>
      <c r="H589" s="194">
        <f t="shared" si="77"/>
        <v>0</v>
      </c>
      <c r="I589" s="218">
        <f t="shared" si="77"/>
        <v>0</v>
      </c>
      <c r="J589" s="73"/>
      <c r="K589" s="73"/>
    </row>
    <row r="590" spans="1:11" s="79" customFormat="1" ht="59.65" customHeight="1">
      <c r="A590" s="125" t="s">
        <v>404</v>
      </c>
      <c r="B590" s="122" t="s">
        <v>26</v>
      </c>
      <c r="C590" s="122" t="s">
        <v>630</v>
      </c>
      <c r="D590" s="122" t="s">
        <v>238</v>
      </c>
      <c r="E590" s="122" t="s">
        <v>405</v>
      </c>
      <c r="F590" s="122"/>
      <c r="G590" s="194">
        <f t="shared" si="77"/>
        <v>98731.66</v>
      </c>
      <c r="H590" s="194">
        <f t="shared" si="77"/>
        <v>0</v>
      </c>
      <c r="I590" s="218">
        <f t="shared" si="77"/>
        <v>0</v>
      </c>
      <c r="J590" s="73"/>
      <c r="K590" s="73"/>
    </row>
    <row r="591" spans="1:11" s="79" customFormat="1" ht="62.85" customHeight="1">
      <c r="A591" s="125" t="s">
        <v>406</v>
      </c>
      <c r="B591" s="122" t="s">
        <v>26</v>
      </c>
      <c r="C591" s="122" t="s">
        <v>630</v>
      </c>
      <c r="D591" s="122" t="s">
        <v>238</v>
      </c>
      <c r="E591" s="122" t="s">
        <v>407</v>
      </c>
      <c r="F591" s="122"/>
      <c r="G591" s="194">
        <f t="shared" si="77"/>
        <v>98731.66</v>
      </c>
      <c r="H591" s="194">
        <f t="shared" si="77"/>
        <v>0</v>
      </c>
      <c r="I591" s="218">
        <f t="shared" si="77"/>
        <v>0</v>
      </c>
      <c r="J591" s="73"/>
      <c r="K591" s="73"/>
    </row>
    <row r="592" spans="1:11" s="79" customFormat="1" ht="55.35" customHeight="1">
      <c r="A592" s="125" t="s">
        <v>408</v>
      </c>
      <c r="B592" s="122" t="s">
        <v>26</v>
      </c>
      <c r="C592" s="122" t="s">
        <v>630</v>
      </c>
      <c r="D592" s="122" t="s">
        <v>238</v>
      </c>
      <c r="E592" s="122" t="s">
        <v>409</v>
      </c>
      <c r="F592" s="122"/>
      <c r="G592" s="194">
        <f t="shared" si="77"/>
        <v>98731.66</v>
      </c>
      <c r="H592" s="194">
        <f t="shared" si="77"/>
        <v>0</v>
      </c>
      <c r="I592" s="218">
        <f t="shared" si="77"/>
        <v>0</v>
      </c>
      <c r="J592" s="73"/>
      <c r="K592" s="73"/>
    </row>
    <row r="593" spans="1:11" s="79" customFormat="1" ht="39" customHeight="1">
      <c r="A593" s="125" t="s">
        <v>333</v>
      </c>
      <c r="B593" s="122" t="s">
        <v>26</v>
      </c>
      <c r="C593" s="122" t="s">
        <v>630</v>
      </c>
      <c r="D593" s="122" t="s">
        <v>238</v>
      </c>
      <c r="E593" s="122" t="s">
        <v>409</v>
      </c>
      <c r="F593" s="122" t="s">
        <v>334</v>
      </c>
      <c r="G593" s="194">
        <v>98731.66</v>
      </c>
      <c r="H593" s="194">
        <v>0</v>
      </c>
      <c r="I593" s="218">
        <v>0</v>
      </c>
      <c r="J593" s="73"/>
      <c r="K593" s="73"/>
    </row>
    <row r="594" spans="1:11" s="79" customFormat="1">
      <c r="A594" s="201" t="s">
        <v>646</v>
      </c>
      <c r="B594" s="124" t="s">
        <v>26</v>
      </c>
      <c r="C594" s="124" t="s">
        <v>630</v>
      </c>
      <c r="D594" s="124" t="s">
        <v>273</v>
      </c>
      <c r="E594" s="124"/>
      <c r="F594" s="122"/>
      <c r="G594" s="225">
        <f t="shared" ref="G594:I595" si="78">G595</f>
        <v>1012182.33</v>
      </c>
      <c r="H594" s="225">
        <f t="shared" si="78"/>
        <v>1111382</v>
      </c>
      <c r="I594" s="230">
        <f t="shared" si="78"/>
        <v>1111382</v>
      </c>
      <c r="J594" s="73"/>
      <c r="K594" s="73"/>
    </row>
    <row r="595" spans="1:11" s="79" customFormat="1" ht="47.25" customHeight="1">
      <c r="A595" s="202" t="s">
        <v>632</v>
      </c>
      <c r="B595" s="122" t="s">
        <v>26</v>
      </c>
      <c r="C595" s="122" t="s">
        <v>630</v>
      </c>
      <c r="D595" s="122" t="s">
        <v>273</v>
      </c>
      <c r="E595" s="122" t="s">
        <v>633</v>
      </c>
      <c r="F595" s="122"/>
      <c r="G595" s="194">
        <f t="shared" si="78"/>
        <v>1012182.33</v>
      </c>
      <c r="H595" s="194">
        <f t="shared" si="78"/>
        <v>1111382</v>
      </c>
      <c r="I595" s="218">
        <f t="shared" si="78"/>
        <v>1111382</v>
      </c>
      <c r="J595" s="73"/>
      <c r="K595" s="73"/>
    </row>
    <row r="596" spans="1:11" s="79" customFormat="1" ht="45.75" customHeight="1">
      <c r="A596" s="125" t="s">
        <v>647</v>
      </c>
      <c r="B596" s="122" t="s">
        <v>26</v>
      </c>
      <c r="C596" s="122" t="s">
        <v>630</v>
      </c>
      <c r="D596" s="122" t="s">
        <v>273</v>
      </c>
      <c r="E596" s="122" t="s">
        <v>648</v>
      </c>
      <c r="F596" s="122"/>
      <c r="G596" s="194">
        <f>G597+G600</f>
        <v>1012182.33</v>
      </c>
      <c r="H596" s="194">
        <f>H597+H600</f>
        <v>1111382</v>
      </c>
      <c r="I596" s="218">
        <f>I597+I600</f>
        <v>1111382</v>
      </c>
      <c r="J596" s="73"/>
      <c r="K596" s="73"/>
    </row>
    <row r="597" spans="1:11" s="79" customFormat="1" ht="44.25" customHeight="1">
      <c r="A597" s="125" t="s">
        <v>649</v>
      </c>
      <c r="B597" s="122" t="s">
        <v>26</v>
      </c>
      <c r="C597" s="122" t="s">
        <v>630</v>
      </c>
      <c r="D597" s="122" t="s">
        <v>273</v>
      </c>
      <c r="E597" s="122" t="s">
        <v>650</v>
      </c>
      <c r="F597" s="122"/>
      <c r="G597" s="194">
        <f t="shared" ref="G597:I598" si="79">G598</f>
        <v>52872</v>
      </c>
      <c r="H597" s="194">
        <f t="shared" si="79"/>
        <v>52872</v>
      </c>
      <c r="I597" s="218">
        <f t="shared" si="79"/>
        <v>52872</v>
      </c>
      <c r="J597" s="73"/>
      <c r="K597" s="73"/>
    </row>
    <row r="598" spans="1:11" s="79" customFormat="1" ht="66.75" customHeight="1">
      <c r="A598" s="202" t="s">
        <v>651</v>
      </c>
      <c r="B598" s="122" t="s">
        <v>26</v>
      </c>
      <c r="C598" s="122" t="s">
        <v>630</v>
      </c>
      <c r="D598" s="122" t="s">
        <v>273</v>
      </c>
      <c r="E598" s="122" t="s">
        <v>652</v>
      </c>
      <c r="F598" s="122"/>
      <c r="G598" s="194">
        <f t="shared" si="79"/>
        <v>52872</v>
      </c>
      <c r="H598" s="194">
        <f t="shared" si="79"/>
        <v>52872</v>
      </c>
      <c r="I598" s="218">
        <f t="shared" si="79"/>
        <v>52872</v>
      </c>
      <c r="J598" s="73"/>
      <c r="K598" s="73"/>
    </row>
    <row r="599" spans="1:11" s="83" customFormat="1" ht="83.25" customHeight="1">
      <c r="A599" s="125" t="s">
        <v>248</v>
      </c>
      <c r="B599" s="122" t="s">
        <v>26</v>
      </c>
      <c r="C599" s="122" t="s">
        <v>630</v>
      </c>
      <c r="D599" s="122" t="s">
        <v>273</v>
      </c>
      <c r="E599" s="122" t="s">
        <v>652</v>
      </c>
      <c r="F599" s="122" t="s">
        <v>256</v>
      </c>
      <c r="G599" s="119">
        <v>52872</v>
      </c>
      <c r="H599" s="119">
        <v>52872</v>
      </c>
      <c r="I599" s="203">
        <v>52872</v>
      </c>
      <c r="J599" s="73"/>
      <c r="K599" s="73"/>
    </row>
    <row r="600" spans="1:11" s="83" customFormat="1" ht="44.25" customHeight="1">
      <c r="A600" s="125" t="s">
        <v>621</v>
      </c>
      <c r="B600" s="122" t="s">
        <v>26</v>
      </c>
      <c r="C600" s="122" t="s">
        <v>630</v>
      </c>
      <c r="D600" s="122" t="s">
        <v>273</v>
      </c>
      <c r="E600" s="122" t="s">
        <v>653</v>
      </c>
      <c r="F600" s="122"/>
      <c r="G600" s="194">
        <f>G601</f>
        <v>959310.33</v>
      </c>
      <c r="H600" s="194">
        <f>H601</f>
        <v>1058510</v>
      </c>
      <c r="I600" s="218">
        <f>I601</f>
        <v>1058510</v>
      </c>
      <c r="J600" s="73"/>
      <c r="K600" s="73"/>
    </row>
    <row r="601" spans="1:11" s="83" customFormat="1" ht="38.25" customHeight="1">
      <c r="A601" s="125" t="s">
        <v>246</v>
      </c>
      <c r="B601" s="122" t="s">
        <v>26</v>
      </c>
      <c r="C601" s="122" t="s">
        <v>630</v>
      </c>
      <c r="D601" s="122" t="s">
        <v>273</v>
      </c>
      <c r="E601" s="122" t="s">
        <v>654</v>
      </c>
      <c r="F601" s="122"/>
      <c r="G601" s="194">
        <f>G602+G603</f>
        <v>959310.33</v>
      </c>
      <c r="H601" s="194">
        <f>H602+H603</f>
        <v>1058510</v>
      </c>
      <c r="I601" s="218">
        <f>I602+I603</f>
        <v>1058510</v>
      </c>
      <c r="J601" s="73"/>
      <c r="K601" s="73"/>
    </row>
    <row r="602" spans="1:11" s="83" customFormat="1" ht="81.75" customHeight="1">
      <c r="A602" s="125" t="s">
        <v>248</v>
      </c>
      <c r="B602" s="122" t="s">
        <v>26</v>
      </c>
      <c r="C602" s="122" t="s">
        <v>630</v>
      </c>
      <c r="D602" s="122" t="s">
        <v>273</v>
      </c>
      <c r="E602" s="122" t="s">
        <v>654</v>
      </c>
      <c r="F602" s="122" t="s">
        <v>256</v>
      </c>
      <c r="G602" s="194">
        <v>956660.33</v>
      </c>
      <c r="H602" s="194">
        <v>1055510</v>
      </c>
      <c r="I602" s="218">
        <v>1055510</v>
      </c>
      <c r="J602" s="73"/>
      <c r="K602" s="73"/>
    </row>
    <row r="603" spans="1:11" s="83" customFormat="1" ht="46.5" customHeight="1">
      <c r="A603" s="125" t="s">
        <v>284</v>
      </c>
      <c r="B603" s="122" t="s">
        <v>26</v>
      </c>
      <c r="C603" s="122" t="s">
        <v>630</v>
      </c>
      <c r="D603" s="122" t="s">
        <v>273</v>
      </c>
      <c r="E603" s="122" t="s">
        <v>654</v>
      </c>
      <c r="F603" s="122" t="s">
        <v>315</v>
      </c>
      <c r="G603" s="194">
        <v>2650</v>
      </c>
      <c r="H603" s="194">
        <v>3000</v>
      </c>
      <c r="I603" s="218">
        <v>3000</v>
      </c>
      <c r="J603" s="73"/>
      <c r="K603" s="73"/>
    </row>
    <row r="604" spans="1:11" s="83" customFormat="1">
      <c r="A604" s="201" t="s">
        <v>741</v>
      </c>
      <c r="B604" s="124" t="s">
        <v>26</v>
      </c>
      <c r="C604" s="124" t="s">
        <v>660</v>
      </c>
      <c r="D604" s="124"/>
      <c r="E604" s="124"/>
      <c r="F604" s="122"/>
      <c r="G604" s="225">
        <f>G605+G616</f>
        <v>2223288</v>
      </c>
      <c r="H604" s="225">
        <f>H605+H616</f>
        <v>2222088</v>
      </c>
      <c r="I604" s="230">
        <f>I605+I616</f>
        <v>2220888</v>
      </c>
      <c r="J604" s="73"/>
      <c r="K604" s="73"/>
    </row>
    <row r="605" spans="1:11" s="83" customFormat="1">
      <c r="A605" s="201" t="s">
        <v>665</v>
      </c>
      <c r="B605" s="124" t="s">
        <v>26</v>
      </c>
      <c r="C605" s="124" t="s">
        <v>660</v>
      </c>
      <c r="D605" s="124" t="s">
        <v>250</v>
      </c>
      <c r="E605" s="124"/>
      <c r="F605" s="122"/>
      <c r="G605" s="225">
        <f>G606+G611</f>
        <v>2219088</v>
      </c>
      <c r="H605" s="225">
        <f>H606+H611</f>
        <v>2219088</v>
      </c>
      <c r="I605" s="230">
        <f>I606+I611</f>
        <v>2219088</v>
      </c>
      <c r="J605" s="73"/>
      <c r="K605" s="73"/>
    </row>
    <row r="606" spans="1:11" s="83" customFormat="1" ht="39.75" customHeight="1">
      <c r="A606" s="202" t="s">
        <v>632</v>
      </c>
      <c r="B606" s="122" t="s">
        <v>26</v>
      </c>
      <c r="C606" s="122" t="s">
        <v>660</v>
      </c>
      <c r="D606" s="122" t="s">
        <v>250</v>
      </c>
      <c r="E606" s="122" t="s">
        <v>633</v>
      </c>
      <c r="F606" s="122"/>
      <c r="G606" s="194">
        <f t="shared" ref="G606:I609" si="80">G607</f>
        <v>1829088</v>
      </c>
      <c r="H606" s="194">
        <f t="shared" si="80"/>
        <v>1829088</v>
      </c>
      <c r="I606" s="218">
        <f t="shared" si="80"/>
        <v>1829088</v>
      </c>
      <c r="J606" s="73"/>
      <c r="K606" s="73"/>
    </row>
    <row r="607" spans="1:11" s="83" customFormat="1" ht="48" customHeight="1">
      <c r="A607" s="125" t="s">
        <v>647</v>
      </c>
      <c r="B607" s="122" t="s">
        <v>26</v>
      </c>
      <c r="C607" s="122" t="s">
        <v>660</v>
      </c>
      <c r="D607" s="122" t="s">
        <v>250</v>
      </c>
      <c r="E607" s="122" t="s">
        <v>648</v>
      </c>
      <c r="F607" s="122"/>
      <c r="G607" s="194">
        <f t="shared" si="80"/>
        <v>1829088</v>
      </c>
      <c r="H607" s="194">
        <f t="shared" si="80"/>
        <v>1829088</v>
      </c>
      <c r="I607" s="218">
        <f t="shared" si="80"/>
        <v>1829088</v>
      </c>
      <c r="J607" s="73"/>
      <c r="K607" s="73"/>
    </row>
    <row r="608" spans="1:11" s="83" customFormat="1" ht="47.25" customHeight="1">
      <c r="A608" s="207" t="s">
        <v>666</v>
      </c>
      <c r="B608" s="122" t="s">
        <v>26</v>
      </c>
      <c r="C608" s="122" t="s">
        <v>660</v>
      </c>
      <c r="D608" s="122" t="s">
        <v>250</v>
      </c>
      <c r="E608" s="122" t="s">
        <v>667</v>
      </c>
      <c r="F608" s="122"/>
      <c r="G608" s="194">
        <f t="shared" si="80"/>
        <v>1829088</v>
      </c>
      <c r="H608" s="194">
        <f t="shared" si="80"/>
        <v>1829088</v>
      </c>
      <c r="I608" s="218">
        <f t="shared" si="80"/>
        <v>1829088</v>
      </c>
      <c r="J608" s="73"/>
      <c r="K608" s="73"/>
    </row>
    <row r="609" spans="1:11" s="83" customFormat="1" ht="69.75" customHeight="1">
      <c r="A609" s="217" t="s">
        <v>668</v>
      </c>
      <c r="B609" s="122" t="s">
        <v>26</v>
      </c>
      <c r="C609" s="122" t="s">
        <v>660</v>
      </c>
      <c r="D609" s="122" t="s">
        <v>250</v>
      </c>
      <c r="E609" s="122" t="s">
        <v>669</v>
      </c>
      <c r="F609" s="122"/>
      <c r="G609" s="194">
        <f t="shared" si="80"/>
        <v>1829088</v>
      </c>
      <c r="H609" s="194">
        <f t="shared" si="80"/>
        <v>1829088</v>
      </c>
      <c r="I609" s="218">
        <f t="shared" si="80"/>
        <v>1829088</v>
      </c>
      <c r="J609" s="73"/>
      <c r="K609" s="73"/>
    </row>
    <row r="610" spans="1:11" s="83" customFormat="1" ht="23.25" customHeight="1">
      <c r="A610" s="215" t="s">
        <v>611</v>
      </c>
      <c r="B610" s="122" t="s">
        <v>26</v>
      </c>
      <c r="C610" s="122" t="s">
        <v>660</v>
      </c>
      <c r="D610" s="122" t="s">
        <v>250</v>
      </c>
      <c r="E610" s="122" t="s">
        <v>669</v>
      </c>
      <c r="F610" s="122" t="s">
        <v>612</v>
      </c>
      <c r="G610" s="119">
        <v>1829088</v>
      </c>
      <c r="H610" s="119">
        <v>1829088</v>
      </c>
      <c r="I610" s="203">
        <v>1829088</v>
      </c>
      <c r="J610" s="73"/>
      <c r="K610" s="73"/>
    </row>
    <row r="611" spans="1:11" s="83" customFormat="1" ht="40.5" customHeight="1">
      <c r="A611" s="125" t="s">
        <v>500</v>
      </c>
      <c r="B611" s="122" t="s">
        <v>26</v>
      </c>
      <c r="C611" s="122" t="s">
        <v>660</v>
      </c>
      <c r="D611" s="122" t="s">
        <v>250</v>
      </c>
      <c r="E611" s="122" t="s">
        <v>501</v>
      </c>
      <c r="F611" s="122"/>
      <c r="G611" s="194">
        <f t="shared" ref="G611:I614" si="81">G612</f>
        <v>390000</v>
      </c>
      <c r="H611" s="194">
        <f t="shared" si="81"/>
        <v>390000</v>
      </c>
      <c r="I611" s="218">
        <f t="shared" si="81"/>
        <v>390000</v>
      </c>
      <c r="J611" s="73"/>
      <c r="K611" s="73"/>
    </row>
    <row r="612" spans="1:11" s="83" customFormat="1" ht="47.25" customHeight="1">
      <c r="A612" s="125" t="s">
        <v>746</v>
      </c>
      <c r="B612" s="122" t="s">
        <v>26</v>
      </c>
      <c r="C612" s="122" t="s">
        <v>660</v>
      </c>
      <c r="D612" s="122" t="s">
        <v>250</v>
      </c>
      <c r="E612" s="122" t="s">
        <v>585</v>
      </c>
      <c r="F612" s="122"/>
      <c r="G612" s="194">
        <f t="shared" si="81"/>
        <v>390000</v>
      </c>
      <c r="H612" s="194">
        <f t="shared" si="81"/>
        <v>390000</v>
      </c>
      <c r="I612" s="218">
        <f t="shared" si="81"/>
        <v>390000</v>
      </c>
      <c r="J612" s="73"/>
      <c r="K612" s="73"/>
    </row>
    <row r="613" spans="1:11" s="83" customFormat="1" ht="38.25" customHeight="1">
      <c r="A613" s="125" t="s">
        <v>686</v>
      </c>
      <c r="B613" s="122" t="s">
        <v>26</v>
      </c>
      <c r="C613" s="122" t="s">
        <v>660</v>
      </c>
      <c r="D613" s="122" t="s">
        <v>250</v>
      </c>
      <c r="E613" s="122" t="s">
        <v>594</v>
      </c>
      <c r="F613" s="122"/>
      <c r="G613" s="194">
        <f t="shared" si="81"/>
        <v>390000</v>
      </c>
      <c r="H613" s="194">
        <f t="shared" si="81"/>
        <v>390000</v>
      </c>
      <c r="I613" s="218">
        <f t="shared" si="81"/>
        <v>390000</v>
      </c>
      <c r="J613" s="73"/>
      <c r="K613" s="73"/>
    </row>
    <row r="614" spans="1:11" s="83" customFormat="1" ht="75.75" customHeight="1">
      <c r="A614" s="202" t="s">
        <v>684</v>
      </c>
      <c r="B614" s="122" t="s">
        <v>26</v>
      </c>
      <c r="C614" s="122" t="s">
        <v>660</v>
      </c>
      <c r="D614" s="122" t="s">
        <v>250</v>
      </c>
      <c r="E614" s="122" t="s">
        <v>687</v>
      </c>
      <c r="F614" s="122"/>
      <c r="G614" s="194">
        <f t="shared" si="81"/>
        <v>390000</v>
      </c>
      <c r="H614" s="194">
        <f t="shared" si="81"/>
        <v>390000</v>
      </c>
      <c r="I614" s="218">
        <f t="shared" si="81"/>
        <v>390000</v>
      </c>
      <c r="J614" s="73"/>
      <c r="K614" s="73"/>
    </row>
    <row r="615" spans="1:11" s="83" customFormat="1" ht="37.5">
      <c r="A615" s="125" t="s">
        <v>333</v>
      </c>
      <c r="B615" s="122" t="s">
        <v>26</v>
      </c>
      <c r="C615" s="122" t="s">
        <v>660</v>
      </c>
      <c r="D615" s="122" t="s">
        <v>250</v>
      </c>
      <c r="E615" s="122" t="s">
        <v>687</v>
      </c>
      <c r="F615" s="122" t="s">
        <v>334</v>
      </c>
      <c r="G615" s="194">
        <v>390000</v>
      </c>
      <c r="H615" s="194">
        <v>390000</v>
      </c>
      <c r="I615" s="218">
        <v>390000</v>
      </c>
      <c r="J615" s="73"/>
      <c r="K615" s="73"/>
    </row>
    <row r="616" spans="1:11" s="83" customFormat="1">
      <c r="A616" s="205" t="s">
        <v>692</v>
      </c>
      <c r="B616" s="124" t="s">
        <v>26</v>
      </c>
      <c r="C616" s="124" t="s">
        <v>660</v>
      </c>
      <c r="D616" s="124" t="s">
        <v>273</v>
      </c>
      <c r="E616" s="122"/>
      <c r="F616" s="122"/>
      <c r="G616" s="194">
        <f>G617+G626</f>
        <v>4200</v>
      </c>
      <c r="H616" s="194">
        <f>H617+H626</f>
        <v>3000</v>
      </c>
      <c r="I616" s="218">
        <f>I617+I626</f>
        <v>1800</v>
      </c>
      <c r="J616" s="73"/>
      <c r="K616" s="73"/>
    </row>
    <row r="617" spans="1:11" s="83" customFormat="1" ht="37.5">
      <c r="A617" s="202" t="s">
        <v>632</v>
      </c>
      <c r="B617" s="122" t="s">
        <v>26</v>
      </c>
      <c r="C617" s="122" t="s">
        <v>660</v>
      </c>
      <c r="D617" s="122" t="s">
        <v>273</v>
      </c>
      <c r="E617" s="122" t="s">
        <v>633</v>
      </c>
      <c r="F617" s="122"/>
      <c r="G617" s="194">
        <f>G618+G622</f>
        <v>1800</v>
      </c>
      <c r="H617" s="194">
        <f>H618+H622</f>
        <v>1800</v>
      </c>
      <c r="I617" s="218">
        <f>I618+I622</f>
        <v>1800</v>
      </c>
      <c r="J617" s="73"/>
      <c r="K617" s="73"/>
    </row>
    <row r="618" spans="1:11" s="83" customFormat="1">
      <c r="A618" s="125" t="s">
        <v>641</v>
      </c>
      <c r="B618" s="122" t="s">
        <v>26</v>
      </c>
      <c r="C618" s="122" t="s">
        <v>660</v>
      </c>
      <c r="D618" s="122" t="s">
        <v>273</v>
      </c>
      <c r="E618" s="122" t="s">
        <v>642</v>
      </c>
      <c r="F618" s="122"/>
      <c r="G618" s="194">
        <f t="shared" ref="G618:I620" si="82">G619</f>
        <v>1200</v>
      </c>
      <c r="H618" s="194">
        <f t="shared" si="82"/>
        <v>1200</v>
      </c>
      <c r="I618" s="218">
        <f t="shared" si="82"/>
        <v>1200</v>
      </c>
      <c r="J618" s="73"/>
      <c r="K618" s="73"/>
    </row>
    <row r="619" spans="1:11" s="83" customFormat="1" ht="37.5">
      <c r="A619" s="125" t="s">
        <v>643</v>
      </c>
      <c r="B619" s="122" t="s">
        <v>26</v>
      </c>
      <c r="C619" s="122" t="s">
        <v>660</v>
      </c>
      <c r="D619" s="122" t="s">
        <v>273</v>
      </c>
      <c r="E619" s="122" t="s">
        <v>644</v>
      </c>
      <c r="F619" s="122"/>
      <c r="G619" s="194">
        <f t="shared" si="82"/>
        <v>1200</v>
      </c>
      <c r="H619" s="194">
        <f t="shared" si="82"/>
        <v>1200</v>
      </c>
      <c r="I619" s="218">
        <f t="shared" si="82"/>
        <v>1200</v>
      </c>
      <c r="J619" s="73"/>
      <c r="K619" s="73"/>
    </row>
    <row r="620" spans="1:11" s="83" customFormat="1" ht="37.5">
      <c r="A620" s="125" t="s">
        <v>397</v>
      </c>
      <c r="B620" s="122" t="s">
        <v>26</v>
      </c>
      <c r="C620" s="122" t="s">
        <v>660</v>
      </c>
      <c r="D620" s="122" t="s">
        <v>273</v>
      </c>
      <c r="E620" s="122" t="s">
        <v>645</v>
      </c>
      <c r="F620" s="122"/>
      <c r="G620" s="194">
        <f t="shared" si="82"/>
        <v>1200</v>
      </c>
      <c r="H620" s="194">
        <f t="shared" si="82"/>
        <v>1200</v>
      </c>
      <c r="I620" s="218">
        <f t="shared" si="82"/>
        <v>1200</v>
      </c>
      <c r="J620" s="73"/>
      <c r="K620" s="73"/>
    </row>
    <row r="621" spans="1:11" s="83" customFormat="1" ht="37.5">
      <c r="A621" s="125" t="s">
        <v>333</v>
      </c>
      <c r="B621" s="122" t="s">
        <v>26</v>
      </c>
      <c r="C621" s="122" t="s">
        <v>660</v>
      </c>
      <c r="D621" s="122" t="s">
        <v>273</v>
      </c>
      <c r="E621" s="122" t="s">
        <v>645</v>
      </c>
      <c r="F621" s="122" t="s">
        <v>334</v>
      </c>
      <c r="G621" s="194">
        <v>1200</v>
      </c>
      <c r="H621" s="194">
        <v>1200</v>
      </c>
      <c r="I621" s="218">
        <v>1200</v>
      </c>
      <c r="J621" s="73"/>
      <c r="K621" s="73"/>
    </row>
    <row r="622" spans="1:11" s="83" customFormat="1" ht="56.25">
      <c r="A622" s="125" t="s">
        <v>693</v>
      </c>
      <c r="B622" s="122" t="s">
        <v>26</v>
      </c>
      <c r="C622" s="122" t="s">
        <v>660</v>
      </c>
      <c r="D622" s="122" t="s">
        <v>273</v>
      </c>
      <c r="E622" s="122" t="s">
        <v>648</v>
      </c>
      <c r="F622" s="122"/>
      <c r="G622" s="194">
        <f t="shared" ref="G622:I624" si="83">G623</f>
        <v>600</v>
      </c>
      <c r="H622" s="194">
        <f t="shared" si="83"/>
        <v>600</v>
      </c>
      <c r="I622" s="218">
        <f t="shared" si="83"/>
        <v>600</v>
      </c>
      <c r="J622" s="73"/>
      <c r="K622" s="73"/>
    </row>
    <row r="623" spans="1:11" s="83" customFormat="1" ht="37.5">
      <c r="A623" s="125" t="s">
        <v>621</v>
      </c>
      <c r="B623" s="122" t="s">
        <v>26</v>
      </c>
      <c r="C623" s="122" t="s">
        <v>660</v>
      </c>
      <c r="D623" s="122" t="s">
        <v>273</v>
      </c>
      <c r="E623" s="122" t="s">
        <v>653</v>
      </c>
      <c r="F623" s="122"/>
      <c r="G623" s="194">
        <f t="shared" si="83"/>
        <v>600</v>
      </c>
      <c r="H623" s="194">
        <f t="shared" si="83"/>
        <v>600</v>
      </c>
      <c r="I623" s="218">
        <f t="shared" si="83"/>
        <v>600</v>
      </c>
      <c r="J623" s="73"/>
      <c r="K623" s="73"/>
    </row>
    <row r="624" spans="1:11" s="83" customFormat="1" ht="37.5">
      <c r="A624" s="125" t="s">
        <v>246</v>
      </c>
      <c r="B624" s="122" t="s">
        <v>26</v>
      </c>
      <c r="C624" s="122" t="s">
        <v>660</v>
      </c>
      <c r="D624" s="122" t="s">
        <v>273</v>
      </c>
      <c r="E624" s="122" t="s">
        <v>654</v>
      </c>
      <c r="F624" s="122"/>
      <c r="G624" s="194">
        <f t="shared" si="83"/>
        <v>600</v>
      </c>
      <c r="H624" s="194">
        <f t="shared" si="83"/>
        <v>600</v>
      </c>
      <c r="I624" s="218">
        <f t="shared" si="83"/>
        <v>600</v>
      </c>
      <c r="J624" s="73"/>
      <c r="K624" s="73"/>
    </row>
    <row r="625" spans="1:11" s="83" customFormat="1" ht="75">
      <c r="A625" s="125" t="s">
        <v>248</v>
      </c>
      <c r="B625" s="122" t="s">
        <v>26</v>
      </c>
      <c r="C625" s="122" t="s">
        <v>660</v>
      </c>
      <c r="D625" s="122" t="s">
        <v>273</v>
      </c>
      <c r="E625" s="122" t="s">
        <v>654</v>
      </c>
      <c r="F625" s="122" t="s">
        <v>256</v>
      </c>
      <c r="G625" s="194">
        <v>600</v>
      </c>
      <c r="H625" s="194">
        <v>600</v>
      </c>
      <c r="I625" s="218">
        <v>600</v>
      </c>
      <c r="J625" s="73"/>
      <c r="K625" s="73"/>
    </row>
    <row r="626" spans="1:11" s="83" customFormat="1" ht="37.5">
      <c r="A626" s="125" t="s">
        <v>500</v>
      </c>
      <c r="B626" s="122" t="s">
        <v>26</v>
      </c>
      <c r="C626" s="122" t="s">
        <v>660</v>
      </c>
      <c r="D626" s="122" t="s">
        <v>273</v>
      </c>
      <c r="E626" s="122" t="s">
        <v>501</v>
      </c>
      <c r="F626" s="122"/>
      <c r="G626" s="194">
        <f t="shared" ref="G626:I629" si="84">G627</f>
        <v>2400</v>
      </c>
      <c r="H626" s="194">
        <f t="shared" si="84"/>
        <v>1200</v>
      </c>
      <c r="I626" s="218">
        <f t="shared" si="84"/>
        <v>0</v>
      </c>
      <c r="J626" s="73"/>
      <c r="K626" s="73"/>
    </row>
    <row r="627" spans="1:11" s="83" customFormat="1" ht="45.75" customHeight="1">
      <c r="A627" s="125" t="s">
        <v>584</v>
      </c>
      <c r="B627" s="122" t="s">
        <v>26</v>
      </c>
      <c r="C627" s="122" t="s">
        <v>660</v>
      </c>
      <c r="D627" s="122" t="s">
        <v>273</v>
      </c>
      <c r="E627" s="122" t="s">
        <v>585</v>
      </c>
      <c r="F627" s="122"/>
      <c r="G627" s="194">
        <f t="shared" si="84"/>
        <v>2400</v>
      </c>
      <c r="H627" s="194">
        <f t="shared" si="84"/>
        <v>1200</v>
      </c>
      <c r="I627" s="218">
        <f t="shared" si="84"/>
        <v>0</v>
      </c>
      <c r="J627" s="73"/>
      <c r="K627" s="73"/>
    </row>
    <row r="628" spans="1:11" s="83" customFormat="1" ht="37.5">
      <c r="A628" s="207" t="s">
        <v>586</v>
      </c>
      <c r="B628" s="122" t="s">
        <v>26</v>
      </c>
      <c r="C628" s="122" t="s">
        <v>660</v>
      </c>
      <c r="D628" s="122" t="s">
        <v>273</v>
      </c>
      <c r="E628" s="122" t="s">
        <v>587</v>
      </c>
      <c r="F628" s="122"/>
      <c r="G628" s="194">
        <f t="shared" si="84"/>
        <v>2400</v>
      </c>
      <c r="H628" s="194">
        <f t="shared" si="84"/>
        <v>1200</v>
      </c>
      <c r="I628" s="218">
        <f t="shared" si="84"/>
        <v>0</v>
      </c>
      <c r="J628" s="73"/>
      <c r="K628" s="73"/>
    </row>
    <row r="629" spans="1:11" s="83" customFormat="1" ht="37.5">
      <c r="A629" s="125" t="s">
        <v>397</v>
      </c>
      <c r="B629" s="122" t="s">
        <v>26</v>
      </c>
      <c r="C629" s="122" t="s">
        <v>660</v>
      </c>
      <c r="D629" s="122" t="s">
        <v>273</v>
      </c>
      <c r="E629" s="122" t="s">
        <v>588</v>
      </c>
      <c r="F629" s="122"/>
      <c r="G629" s="194">
        <f t="shared" si="84"/>
        <v>2400</v>
      </c>
      <c r="H629" s="194">
        <f t="shared" si="84"/>
        <v>1200</v>
      </c>
      <c r="I629" s="218">
        <f t="shared" si="84"/>
        <v>0</v>
      </c>
      <c r="J629" s="73"/>
      <c r="K629" s="73"/>
    </row>
    <row r="630" spans="1:11" s="83" customFormat="1" ht="37.5">
      <c r="A630" s="125" t="s">
        <v>333</v>
      </c>
      <c r="B630" s="122" t="s">
        <v>26</v>
      </c>
      <c r="C630" s="122" t="s">
        <v>660</v>
      </c>
      <c r="D630" s="122" t="s">
        <v>273</v>
      </c>
      <c r="E630" s="122" t="s">
        <v>588</v>
      </c>
      <c r="F630" s="122" t="s">
        <v>334</v>
      </c>
      <c r="G630" s="194">
        <v>2400</v>
      </c>
      <c r="H630" s="194">
        <v>1200</v>
      </c>
      <c r="I630" s="218">
        <v>0</v>
      </c>
      <c r="J630" s="73"/>
      <c r="K630" s="73"/>
    </row>
    <row r="631" spans="1:11" s="83" customFormat="1" ht="20.25" customHeight="1">
      <c r="A631" s="205" t="s">
        <v>742</v>
      </c>
      <c r="B631" s="190" t="s">
        <v>26</v>
      </c>
      <c r="C631" s="124" t="s">
        <v>711</v>
      </c>
      <c r="D631" s="124"/>
      <c r="E631" s="124"/>
      <c r="F631" s="122"/>
      <c r="G631" s="225">
        <f>G632+G638+G649</f>
        <v>6435965.7199999997</v>
      </c>
      <c r="H631" s="225">
        <f>H632+H638+H649</f>
        <v>7616255.2199999997</v>
      </c>
      <c r="I631" s="230">
        <f>I632+I638+I649</f>
        <v>7914776.5</v>
      </c>
      <c r="J631" s="73"/>
      <c r="K631" s="73"/>
    </row>
    <row r="632" spans="1:11" s="83" customFormat="1" ht="24.75" customHeight="1">
      <c r="A632" s="205" t="s">
        <v>712</v>
      </c>
      <c r="B632" s="190" t="s">
        <v>26</v>
      </c>
      <c r="C632" s="124" t="s">
        <v>711</v>
      </c>
      <c r="D632" s="124" t="s">
        <v>238</v>
      </c>
      <c r="E632" s="124"/>
      <c r="F632" s="122"/>
      <c r="G632" s="225">
        <f t="shared" ref="G632:I636" si="85">G633</f>
        <v>6415965.7199999997</v>
      </c>
      <c r="H632" s="225">
        <f t="shared" si="85"/>
        <v>7116255.2199999997</v>
      </c>
      <c r="I632" s="230">
        <f t="shared" si="85"/>
        <v>7414776.5</v>
      </c>
      <c r="J632" s="73"/>
      <c r="K632" s="73"/>
    </row>
    <row r="633" spans="1:11" s="83" customFormat="1" ht="57.6" customHeight="1">
      <c r="A633" s="125" t="s">
        <v>598</v>
      </c>
      <c r="B633" s="123" t="s">
        <v>26</v>
      </c>
      <c r="C633" s="122" t="s">
        <v>711</v>
      </c>
      <c r="D633" s="122" t="s">
        <v>238</v>
      </c>
      <c r="E633" s="122" t="s">
        <v>599</v>
      </c>
      <c r="F633" s="122"/>
      <c r="G633" s="194">
        <f t="shared" si="85"/>
        <v>6415965.7199999997</v>
      </c>
      <c r="H633" s="194">
        <f t="shared" si="85"/>
        <v>7116255.2199999997</v>
      </c>
      <c r="I633" s="218">
        <f t="shared" si="85"/>
        <v>7414776.5</v>
      </c>
      <c r="J633" s="73"/>
      <c r="K633" s="73"/>
    </row>
    <row r="634" spans="1:11" s="83" customFormat="1" ht="42.75" customHeight="1">
      <c r="A634" s="125" t="s">
        <v>713</v>
      </c>
      <c r="B634" s="123" t="s">
        <v>26</v>
      </c>
      <c r="C634" s="122" t="s">
        <v>711</v>
      </c>
      <c r="D634" s="122" t="s">
        <v>238</v>
      </c>
      <c r="E634" s="122" t="s">
        <v>714</v>
      </c>
      <c r="F634" s="122"/>
      <c r="G634" s="194">
        <f t="shared" si="85"/>
        <v>6415965.7199999997</v>
      </c>
      <c r="H634" s="194">
        <f t="shared" si="85"/>
        <v>7116255.2199999997</v>
      </c>
      <c r="I634" s="218">
        <f t="shared" si="85"/>
        <v>7414776.5</v>
      </c>
      <c r="J634" s="73"/>
      <c r="K634" s="73"/>
    </row>
    <row r="635" spans="1:11" s="83" customFormat="1" ht="72.400000000000006" customHeight="1">
      <c r="A635" s="125" t="s">
        <v>715</v>
      </c>
      <c r="B635" s="123" t="s">
        <v>26</v>
      </c>
      <c r="C635" s="122" t="s">
        <v>711</v>
      </c>
      <c r="D635" s="122" t="s">
        <v>238</v>
      </c>
      <c r="E635" s="122" t="s">
        <v>716</v>
      </c>
      <c r="F635" s="122"/>
      <c r="G635" s="194">
        <f t="shared" si="85"/>
        <v>6415965.7199999997</v>
      </c>
      <c r="H635" s="194">
        <f t="shared" si="85"/>
        <v>7116255.2199999997</v>
      </c>
      <c r="I635" s="218">
        <f t="shared" si="85"/>
        <v>7414776.5</v>
      </c>
      <c r="J635" s="73"/>
      <c r="K635" s="73"/>
    </row>
    <row r="636" spans="1:11" s="83" customFormat="1" ht="44.25" customHeight="1">
      <c r="A636" s="125" t="s">
        <v>397</v>
      </c>
      <c r="B636" s="123" t="s">
        <v>26</v>
      </c>
      <c r="C636" s="122" t="s">
        <v>711</v>
      </c>
      <c r="D636" s="122" t="s">
        <v>238</v>
      </c>
      <c r="E636" s="122" t="s">
        <v>717</v>
      </c>
      <c r="F636" s="122"/>
      <c r="G636" s="194">
        <f t="shared" si="85"/>
        <v>6415965.7199999997</v>
      </c>
      <c r="H636" s="194">
        <f t="shared" si="85"/>
        <v>7116255.2199999997</v>
      </c>
      <c r="I636" s="218">
        <f t="shared" si="85"/>
        <v>7414776.5</v>
      </c>
      <c r="J636" s="73"/>
      <c r="K636" s="73"/>
    </row>
    <row r="637" spans="1:11" s="83" customFormat="1" ht="42.75" customHeight="1">
      <c r="A637" s="125" t="s">
        <v>333</v>
      </c>
      <c r="B637" s="123" t="s">
        <v>26</v>
      </c>
      <c r="C637" s="122" t="s">
        <v>711</v>
      </c>
      <c r="D637" s="122" t="s">
        <v>238</v>
      </c>
      <c r="E637" s="122" t="s">
        <v>717</v>
      </c>
      <c r="F637" s="122" t="s">
        <v>334</v>
      </c>
      <c r="G637" s="194">
        <v>6415965.7199999997</v>
      </c>
      <c r="H637" s="194">
        <f>6653455.22+462800</f>
        <v>7116255.2199999997</v>
      </c>
      <c r="I637" s="218">
        <f>6935776.5+479000</f>
        <v>7414776.5</v>
      </c>
      <c r="J637" s="73"/>
      <c r="K637" s="73"/>
    </row>
    <row r="638" spans="1:11" s="83" customFormat="1" ht="19.5" customHeight="1">
      <c r="A638" s="205" t="s">
        <v>718</v>
      </c>
      <c r="B638" s="190" t="s">
        <v>26</v>
      </c>
      <c r="C638" s="124" t="s">
        <v>711</v>
      </c>
      <c r="D638" s="124" t="s">
        <v>241</v>
      </c>
      <c r="E638" s="122"/>
      <c r="F638" s="122"/>
      <c r="G638" s="225">
        <f t="shared" ref="G638:I639" si="86">G639</f>
        <v>20000</v>
      </c>
      <c r="H638" s="225">
        <f t="shared" si="86"/>
        <v>370000</v>
      </c>
      <c r="I638" s="230">
        <f t="shared" si="86"/>
        <v>370000</v>
      </c>
      <c r="J638" s="73"/>
      <c r="K638" s="73"/>
    </row>
    <row r="639" spans="1:11" s="83" customFormat="1" ht="56.25" customHeight="1">
      <c r="A639" s="125" t="s">
        <v>598</v>
      </c>
      <c r="B639" s="123" t="s">
        <v>26</v>
      </c>
      <c r="C639" s="122" t="s">
        <v>711</v>
      </c>
      <c r="D639" s="122" t="s">
        <v>241</v>
      </c>
      <c r="E639" s="122" t="s">
        <v>599</v>
      </c>
      <c r="F639" s="122"/>
      <c r="G639" s="194">
        <f t="shared" si="86"/>
        <v>20000</v>
      </c>
      <c r="H639" s="194">
        <f t="shared" si="86"/>
        <v>370000</v>
      </c>
      <c r="I639" s="218">
        <f t="shared" si="86"/>
        <v>370000</v>
      </c>
      <c r="J639" s="73"/>
      <c r="K639" s="73"/>
    </row>
    <row r="640" spans="1:11" s="83" customFormat="1" ht="42" customHeight="1">
      <c r="A640" s="125" t="s">
        <v>713</v>
      </c>
      <c r="B640" s="123" t="s">
        <v>26</v>
      </c>
      <c r="C640" s="122" t="s">
        <v>711</v>
      </c>
      <c r="D640" s="122" t="s">
        <v>241</v>
      </c>
      <c r="E640" s="122" t="s">
        <v>714</v>
      </c>
      <c r="F640" s="122"/>
      <c r="G640" s="194">
        <f>G641+G646</f>
        <v>20000</v>
      </c>
      <c r="H640" s="194">
        <f>H641+H646</f>
        <v>370000</v>
      </c>
      <c r="I640" s="218">
        <f>I641+I646</f>
        <v>370000</v>
      </c>
      <c r="J640" s="73"/>
      <c r="K640" s="73"/>
    </row>
    <row r="641" spans="1:11" s="83" customFormat="1" ht="85.5" customHeight="1">
      <c r="A641" s="125" t="s">
        <v>715</v>
      </c>
      <c r="B641" s="123" t="s">
        <v>26</v>
      </c>
      <c r="C641" s="122" t="s">
        <v>711</v>
      </c>
      <c r="D641" s="122" t="s">
        <v>241</v>
      </c>
      <c r="E641" s="122" t="s">
        <v>716</v>
      </c>
      <c r="F641" s="122"/>
      <c r="G641" s="194">
        <f>G642+G644</f>
        <v>20000</v>
      </c>
      <c r="H641" s="194">
        <f>H642+H644</f>
        <v>170000</v>
      </c>
      <c r="I641" s="218">
        <f>I642+I644</f>
        <v>170000</v>
      </c>
      <c r="J641" s="73"/>
      <c r="K641" s="73"/>
    </row>
    <row r="642" spans="1:11" s="83" customFormat="1" ht="21" customHeight="1">
      <c r="A642" s="125" t="s">
        <v>372</v>
      </c>
      <c r="B642" s="123" t="s">
        <v>26</v>
      </c>
      <c r="C642" s="122" t="s">
        <v>711</v>
      </c>
      <c r="D642" s="122" t="s">
        <v>241</v>
      </c>
      <c r="E642" s="122" t="s">
        <v>719</v>
      </c>
      <c r="F642" s="122"/>
      <c r="G642" s="194">
        <f>G643</f>
        <v>20000</v>
      </c>
      <c r="H642" s="194">
        <f>H643</f>
        <v>20000</v>
      </c>
      <c r="I642" s="218">
        <f>I643</f>
        <v>20000</v>
      </c>
      <c r="J642" s="73"/>
      <c r="K642" s="73"/>
    </row>
    <row r="643" spans="1:11" s="83" customFormat="1" ht="40.5" customHeight="1">
      <c r="A643" s="125" t="s">
        <v>284</v>
      </c>
      <c r="B643" s="123" t="s">
        <v>26</v>
      </c>
      <c r="C643" s="122" t="s">
        <v>711</v>
      </c>
      <c r="D643" s="122" t="s">
        <v>241</v>
      </c>
      <c r="E643" s="122" t="s">
        <v>719</v>
      </c>
      <c r="F643" s="122" t="s">
        <v>315</v>
      </c>
      <c r="G643" s="194">
        <v>20000</v>
      </c>
      <c r="H643" s="194">
        <v>20000</v>
      </c>
      <c r="I643" s="218">
        <v>20000</v>
      </c>
      <c r="J643" s="73"/>
      <c r="K643" s="73"/>
    </row>
    <row r="644" spans="1:11" s="83" customFormat="1" ht="56.45" customHeight="1">
      <c r="A644" s="125" t="s">
        <v>720</v>
      </c>
      <c r="B644" s="123" t="s">
        <v>26</v>
      </c>
      <c r="C644" s="122" t="s">
        <v>711</v>
      </c>
      <c r="D644" s="122" t="s">
        <v>241</v>
      </c>
      <c r="E644" s="122" t="s">
        <v>721</v>
      </c>
      <c r="F644" s="122"/>
      <c r="G644" s="194">
        <f>G645</f>
        <v>0</v>
      </c>
      <c r="H644" s="194">
        <f>H645</f>
        <v>150000</v>
      </c>
      <c r="I644" s="218">
        <f>I645</f>
        <v>150000</v>
      </c>
      <c r="J644" s="73"/>
      <c r="K644" s="73"/>
    </row>
    <row r="645" spans="1:11" s="83" customFormat="1" ht="40.5" customHeight="1">
      <c r="A645" s="125" t="s">
        <v>284</v>
      </c>
      <c r="B645" s="123" t="s">
        <v>26</v>
      </c>
      <c r="C645" s="122" t="s">
        <v>711</v>
      </c>
      <c r="D645" s="122" t="s">
        <v>241</v>
      </c>
      <c r="E645" s="122" t="s">
        <v>721</v>
      </c>
      <c r="F645" s="122" t="s">
        <v>315</v>
      </c>
      <c r="G645" s="194">
        <v>0</v>
      </c>
      <c r="H645" s="194">
        <v>150000</v>
      </c>
      <c r="I645" s="218">
        <v>150000</v>
      </c>
      <c r="J645" s="73"/>
      <c r="K645" s="73"/>
    </row>
    <row r="646" spans="1:11" s="79" customFormat="1" ht="84" customHeight="1">
      <c r="A646" s="125" t="s">
        <v>722</v>
      </c>
      <c r="B646" s="123" t="s">
        <v>26</v>
      </c>
      <c r="C646" s="122" t="s">
        <v>711</v>
      </c>
      <c r="D646" s="122" t="s">
        <v>241</v>
      </c>
      <c r="E646" s="122" t="s">
        <v>723</v>
      </c>
      <c r="F646" s="122"/>
      <c r="G646" s="194">
        <f t="shared" ref="G646:I647" si="87">G647</f>
        <v>0</v>
      </c>
      <c r="H646" s="194">
        <f t="shared" si="87"/>
        <v>200000</v>
      </c>
      <c r="I646" s="218">
        <f t="shared" si="87"/>
        <v>200000</v>
      </c>
      <c r="J646" s="73"/>
      <c r="K646" s="73"/>
    </row>
    <row r="647" spans="1:11" s="79" customFormat="1" ht="67.5" customHeight="1">
      <c r="A647" s="125" t="s">
        <v>724</v>
      </c>
      <c r="B647" s="123" t="s">
        <v>26</v>
      </c>
      <c r="C647" s="122" t="s">
        <v>711</v>
      </c>
      <c r="D647" s="122" t="s">
        <v>241</v>
      </c>
      <c r="E647" s="122" t="s">
        <v>725</v>
      </c>
      <c r="F647" s="122"/>
      <c r="G647" s="194">
        <f t="shared" si="87"/>
        <v>0</v>
      </c>
      <c r="H647" s="194">
        <f t="shared" si="87"/>
        <v>200000</v>
      </c>
      <c r="I647" s="218">
        <f t="shared" si="87"/>
        <v>200000</v>
      </c>
      <c r="J647" s="73"/>
      <c r="K647" s="73"/>
    </row>
    <row r="648" spans="1:11" s="83" customFormat="1" ht="42" customHeight="1">
      <c r="A648" s="125" t="s">
        <v>284</v>
      </c>
      <c r="B648" s="123" t="s">
        <v>26</v>
      </c>
      <c r="C648" s="122" t="s">
        <v>711</v>
      </c>
      <c r="D648" s="122" t="s">
        <v>241</v>
      </c>
      <c r="E648" s="122" t="s">
        <v>725</v>
      </c>
      <c r="F648" s="122" t="s">
        <v>315</v>
      </c>
      <c r="G648" s="194">
        <v>0</v>
      </c>
      <c r="H648" s="194">
        <v>200000</v>
      </c>
      <c r="I648" s="218">
        <v>200000</v>
      </c>
      <c r="J648" s="73"/>
      <c r="K648" s="73"/>
    </row>
    <row r="649" spans="1:11" s="83" customFormat="1" ht="24" customHeight="1">
      <c r="A649" s="219" t="s">
        <v>726</v>
      </c>
      <c r="B649" s="190" t="s">
        <v>26</v>
      </c>
      <c r="C649" s="124" t="s">
        <v>711</v>
      </c>
      <c r="D649" s="124" t="s">
        <v>250</v>
      </c>
      <c r="E649" s="122"/>
      <c r="F649" s="122"/>
      <c r="G649" s="225">
        <f t="shared" ref="G649:I653" si="88">G650</f>
        <v>0</v>
      </c>
      <c r="H649" s="225">
        <f t="shared" si="88"/>
        <v>130000</v>
      </c>
      <c r="I649" s="230">
        <f t="shared" si="88"/>
        <v>130000</v>
      </c>
      <c r="J649" s="73"/>
      <c r="K649" s="73"/>
    </row>
    <row r="650" spans="1:11" s="76" customFormat="1" ht="56.25" customHeight="1">
      <c r="A650" s="125" t="s">
        <v>598</v>
      </c>
      <c r="B650" s="123" t="s">
        <v>26</v>
      </c>
      <c r="C650" s="122" t="s">
        <v>711</v>
      </c>
      <c r="D650" s="122" t="s">
        <v>250</v>
      </c>
      <c r="E650" s="122" t="s">
        <v>599</v>
      </c>
      <c r="F650" s="122"/>
      <c r="G650" s="194">
        <f t="shared" si="88"/>
        <v>0</v>
      </c>
      <c r="H650" s="194">
        <f t="shared" si="88"/>
        <v>130000</v>
      </c>
      <c r="I650" s="218">
        <f t="shared" si="88"/>
        <v>130000</v>
      </c>
      <c r="J650" s="73"/>
      <c r="K650" s="73"/>
    </row>
    <row r="651" spans="1:11" s="76" customFormat="1" ht="43.5" customHeight="1">
      <c r="A651" s="125" t="s">
        <v>713</v>
      </c>
      <c r="B651" s="123" t="s">
        <v>26</v>
      </c>
      <c r="C651" s="122" t="s">
        <v>711</v>
      </c>
      <c r="D651" s="122" t="s">
        <v>250</v>
      </c>
      <c r="E651" s="122" t="s">
        <v>714</v>
      </c>
      <c r="F651" s="122"/>
      <c r="G651" s="194">
        <f t="shared" si="88"/>
        <v>0</v>
      </c>
      <c r="H651" s="194">
        <f t="shared" si="88"/>
        <v>130000</v>
      </c>
      <c r="I651" s="218">
        <f t="shared" si="88"/>
        <v>130000</v>
      </c>
      <c r="J651" s="73"/>
      <c r="K651" s="73"/>
    </row>
    <row r="652" spans="1:11" s="76" customFormat="1" ht="75.75" customHeight="1">
      <c r="A652" s="125" t="s">
        <v>722</v>
      </c>
      <c r="B652" s="123" t="s">
        <v>26</v>
      </c>
      <c r="C652" s="122" t="s">
        <v>711</v>
      </c>
      <c r="D652" s="122" t="s">
        <v>250</v>
      </c>
      <c r="E652" s="122" t="s">
        <v>723</v>
      </c>
      <c r="F652" s="122"/>
      <c r="G652" s="194">
        <f t="shared" si="88"/>
        <v>0</v>
      </c>
      <c r="H652" s="194">
        <f t="shared" si="88"/>
        <v>130000</v>
      </c>
      <c r="I652" s="218">
        <f t="shared" si="88"/>
        <v>130000</v>
      </c>
      <c r="J652" s="73"/>
      <c r="K652" s="73"/>
    </row>
    <row r="653" spans="1:11" s="76" customFormat="1" ht="68.25" customHeight="1">
      <c r="A653" s="125" t="s">
        <v>724</v>
      </c>
      <c r="B653" s="123" t="s">
        <v>26</v>
      </c>
      <c r="C653" s="122" t="s">
        <v>711</v>
      </c>
      <c r="D653" s="122" t="s">
        <v>250</v>
      </c>
      <c r="E653" s="122" t="s">
        <v>725</v>
      </c>
      <c r="F653" s="123"/>
      <c r="G653" s="194">
        <f t="shared" si="88"/>
        <v>0</v>
      </c>
      <c r="H653" s="194">
        <f t="shared" si="88"/>
        <v>130000</v>
      </c>
      <c r="I653" s="218">
        <f t="shared" si="88"/>
        <v>130000</v>
      </c>
      <c r="J653" s="73"/>
      <c r="K653" s="73"/>
    </row>
    <row r="654" spans="1:11" s="76" customFormat="1" ht="41.25" customHeight="1" thickBot="1">
      <c r="A654" s="220" t="s">
        <v>284</v>
      </c>
      <c r="B654" s="234" t="s">
        <v>26</v>
      </c>
      <c r="C654" s="235" t="s">
        <v>711</v>
      </c>
      <c r="D654" s="235" t="s">
        <v>250</v>
      </c>
      <c r="E654" s="235" t="s">
        <v>725</v>
      </c>
      <c r="F654" s="234" t="s">
        <v>315</v>
      </c>
      <c r="G654" s="236">
        <v>0</v>
      </c>
      <c r="H654" s="236">
        <v>130000</v>
      </c>
      <c r="I654" s="237">
        <v>130000</v>
      </c>
      <c r="J654" s="73"/>
      <c r="K654" s="73"/>
    </row>
    <row r="655" spans="1:11" s="76" customFormat="1" ht="21.75" customHeight="1">
      <c r="A655" s="63"/>
      <c r="B655" s="64"/>
      <c r="C655" s="65"/>
      <c r="D655" s="65"/>
      <c r="E655" s="65"/>
      <c r="F655" s="65"/>
      <c r="G655" s="65"/>
    </row>
    <row r="657" spans="4:11">
      <c r="G657" s="69"/>
      <c r="H657" s="69"/>
      <c r="I657" s="69"/>
    </row>
    <row r="658" spans="4:11">
      <c r="G658" s="69"/>
    </row>
    <row r="659" spans="4:11">
      <c r="D659" s="398"/>
      <c r="E659" s="398"/>
      <c r="F659" s="398"/>
      <c r="G659" s="398"/>
      <c r="H659" s="399"/>
      <c r="I659" s="399"/>
      <c r="J659" s="399"/>
      <c r="K659" s="399"/>
    </row>
    <row r="660" spans="4:11">
      <c r="D660" s="398"/>
      <c r="E660" s="398"/>
      <c r="F660" s="398"/>
      <c r="G660" s="398"/>
      <c r="H660" s="399"/>
      <c r="I660" s="399"/>
      <c r="J660" s="399"/>
      <c r="K660" s="399"/>
    </row>
    <row r="661" spans="4:11">
      <c r="D661" s="398"/>
      <c r="E661" s="398"/>
      <c r="F661" s="398"/>
      <c r="G661" s="398"/>
      <c r="H661" s="399"/>
      <c r="I661" s="399"/>
      <c r="J661" s="399"/>
      <c r="K661" s="399"/>
    </row>
    <row r="662" spans="4:11">
      <c r="D662" s="398"/>
      <c r="E662" s="398"/>
      <c r="F662" s="398"/>
      <c r="G662" s="400"/>
      <c r="H662" s="400"/>
      <c r="I662" s="400"/>
      <c r="J662" s="399"/>
      <c r="K662" s="399"/>
    </row>
    <row r="663" spans="4:11">
      <c r="D663" s="398"/>
      <c r="E663" s="398"/>
      <c r="F663" s="398"/>
      <c r="G663" s="398"/>
      <c r="H663" s="399"/>
      <c r="I663" s="399"/>
      <c r="J663" s="399"/>
      <c r="K663" s="399"/>
    </row>
    <row r="664" spans="4:11">
      <c r="D664" s="398"/>
      <c r="E664" s="398"/>
      <c r="F664" s="398"/>
      <c r="G664" s="398"/>
      <c r="H664" s="399"/>
      <c r="I664" s="399"/>
      <c r="J664" s="399"/>
      <c r="K664" s="399"/>
    </row>
    <row r="665" spans="4:11">
      <c r="D665" s="398"/>
      <c r="E665" s="398"/>
      <c r="F665" s="398"/>
      <c r="G665" s="398"/>
      <c r="H665" s="399"/>
      <c r="I665" s="399"/>
      <c r="J665" s="399"/>
      <c r="K665" s="399"/>
    </row>
    <row r="666" spans="4:11">
      <c r="D666" s="398"/>
      <c r="E666" s="398"/>
      <c r="F666" s="398"/>
      <c r="G666" s="401"/>
      <c r="H666" s="399"/>
      <c r="I666" s="399"/>
      <c r="J666" s="399"/>
      <c r="K666" s="399"/>
    </row>
    <row r="667" spans="4:11">
      <c r="D667" s="398"/>
      <c r="E667" s="398"/>
      <c r="F667" s="398"/>
      <c r="G667" s="398"/>
      <c r="H667" s="399"/>
      <c r="I667" s="399"/>
      <c r="J667" s="399"/>
      <c r="K667" s="399"/>
    </row>
    <row r="668" spans="4:11">
      <c r="D668" s="398"/>
      <c r="E668" s="398"/>
      <c r="F668" s="398"/>
      <c r="G668" s="401"/>
      <c r="H668" s="399"/>
      <c r="I668" s="399"/>
      <c r="J668" s="399"/>
      <c r="K668" s="399"/>
    </row>
    <row r="669" spans="4:11">
      <c r="D669" s="398"/>
      <c r="E669" s="398"/>
      <c r="F669" s="398"/>
      <c r="G669" s="398"/>
      <c r="H669" s="399"/>
      <c r="I669" s="399"/>
      <c r="J669" s="399"/>
      <c r="K669" s="399"/>
    </row>
    <row r="670" spans="4:11">
      <c r="D670" s="398"/>
      <c r="E670" s="398"/>
      <c r="F670" s="398"/>
      <c r="G670" s="401"/>
      <c r="H670" s="402"/>
      <c r="I670" s="402"/>
      <c r="J670" s="399"/>
      <c r="K670" s="399"/>
    </row>
    <row r="671" spans="4:11">
      <c r="D671" s="398"/>
      <c r="E671" s="398"/>
      <c r="F671" s="398"/>
      <c r="G671" s="401"/>
      <c r="H671" s="402"/>
      <c r="I671" s="402"/>
      <c r="J671" s="399"/>
      <c r="K671" s="399"/>
    </row>
    <row r="672" spans="4:11">
      <c r="D672" s="398"/>
      <c r="E672" s="398"/>
      <c r="F672" s="398"/>
      <c r="G672" s="401"/>
      <c r="H672" s="402"/>
      <c r="I672" s="402"/>
      <c r="J672" s="399"/>
      <c r="K672" s="399"/>
    </row>
    <row r="673" spans="4:11">
      <c r="D673" s="398"/>
      <c r="E673" s="398"/>
      <c r="F673" s="398"/>
      <c r="G673" s="401"/>
      <c r="H673" s="402"/>
      <c r="I673" s="402"/>
      <c r="J673" s="399"/>
      <c r="K673" s="399"/>
    </row>
    <row r="674" spans="4:11">
      <c r="D674" s="398"/>
      <c r="E674" s="398"/>
      <c r="F674" s="398"/>
      <c r="G674" s="401"/>
      <c r="H674" s="402"/>
      <c r="I674" s="402"/>
      <c r="J674" s="399"/>
      <c r="K674" s="399"/>
    </row>
    <row r="675" spans="4:11">
      <c r="D675" s="398"/>
      <c r="E675" s="398"/>
      <c r="F675" s="398"/>
      <c r="G675" s="401"/>
      <c r="H675" s="402"/>
      <c r="I675" s="402"/>
      <c r="J675" s="399"/>
      <c r="K675" s="399"/>
    </row>
    <row r="676" spans="4:11">
      <c r="D676" s="398"/>
      <c r="E676" s="398"/>
      <c r="F676" s="398"/>
      <c r="G676" s="401"/>
      <c r="H676" s="402"/>
      <c r="I676" s="402"/>
      <c r="J676" s="399"/>
      <c r="K676" s="399"/>
    </row>
    <row r="677" spans="4:11">
      <c r="D677" s="398"/>
      <c r="E677" s="398"/>
      <c r="F677" s="398"/>
      <c r="G677" s="401"/>
      <c r="H677" s="402"/>
      <c r="I677" s="402"/>
      <c r="J677" s="399"/>
      <c r="K677" s="399"/>
    </row>
    <row r="678" spans="4:11">
      <c r="D678" s="398"/>
      <c r="E678" s="398"/>
      <c r="F678" s="398"/>
      <c r="G678" s="401"/>
      <c r="H678" s="402"/>
      <c r="I678" s="402"/>
      <c r="J678" s="399"/>
      <c r="K678" s="399"/>
    </row>
    <row r="679" spans="4:11">
      <c r="D679" s="398"/>
      <c r="E679" s="398"/>
      <c r="F679" s="398"/>
      <c r="G679" s="401"/>
      <c r="H679" s="402"/>
      <c r="I679" s="402"/>
      <c r="J679" s="399"/>
      <c r="K679" s="399"/>
    </row>
    <row r="680" spans="4:11">
      <c r="D680" s="398"/>
      <c r="E680" s="398"/>
      <c r="F680" s="398"/>
      <c r="G680" s="401"/>
      <c r="H680" s="402"/>
      <c r="I680" s="402"/>
      <c r="J680" s="399"/>
      <c r="K680" s="399"/>
    </row>
    <row r="681" spans="4:11">
      <c r="D681" s="398"/>
      <c r="E681" s="398"/>
      <c r="F681" s="398"/>
      <c r="G681" s="401"/>
      <c r="H681" s="402"/>
      <c r="I681" s="402"/>
      <c r="J681" s="399"/>
      <c r="K681" s="399"/>
    </row>
    <row r="682" spans="4:11">
      <c r="D682" s="398"/>
      <c r="E682" s="398"/>
      <c r="F682" s="398"/>
      <c r="G682" s="401"/>
      <c r="H682" s="402"/>
      <c r="I682" s="402"/>
      <c r="J682" s="399"/>
      <c r="K682" s="399"/>
    </row>
    <row r="683" spans="4:11">
      <c r="D683" s="398"/>
      <c r="E683" s="398"/>
      <c r="F683" s="398"/>
      <c r="G683" s="398"/>
      <c r="H683" s="399"/>
      <c r="I683" s="399"/>
      <c r="J683" s="399"/>
      <c r="K683" s="399"/>
    </row>
    <row r="684" spans="4:11">
      <c r="D684" s="398"/>
      <c r="E684" s="398"/>
      <c r="F684" s="398"/>
      <c r="G684" s="401"/>
      <c r="H684" s="401"/>
      <c r="I684" s="401"/>
      <c r="J684" s="399"/>
      <c r="K684" s="399"/>
    </row>
    <row r="685" spans="4:11">
      <c r="D685" s="398"/>
      <c r="E685" s="398"/>
      <c r="F685" s="398"/>
      <c r="G685" s="398"/>
      <c r="H685" s="398"/>
      <c r="I685" s="398"/>
      <c r="J685" s="399"/>
      <c r="K685" s="399"/>
    </row>
    <row r="686" spans="4:11">
      <c r="D686" s="398"/>
      <c r="E686" s="398"/>
      <c r="F686" s="398"/>
      <c r="G686" s="401"/>
      <c r="H686" s="401"/>
      <c r="I686" s="401"/>
      <c r="J686" s="399"/>
      <c r="K686" s="399"/>
    </row>
    <row r="687" spans="4:11">
      <c r="D687" s="398"/>
      <c r="E687" s="398"/>
      <c r="F687" s="398"/>
      <c r="G687" s="398"/>
      <c r="H687" s="398"/>
      <c r="I687" s="398"/>
      <c r="J687" s="399"/>
      <c r="K687" s="399"/>
    </row>
    <row r="688" spans="4:11">
      <c r="D688" s="398"/>
      <c r="E688" s="398"/>
      <c r="F688" s="398"/>
      <c r="G688" s="401"/>
      <c r="H688" s="401"/>
      <c r="I688" s="401"/>
      <c r="J688" s="399"/>
      <c r="K688" s="399"/>
    </row>
    <row r="689" spans="4:11">
      <c r="D689" s="398"/>
      <c r="E689" s="398"/>
      <c r="F689" s="398"/>
      <c r="G689" s="398"/>
      <c r="H689" s="399"/>
      <c r="I689" s="399"/>
      <c r="J689" s="399"/>
      <c r="K689" s="399"/>
    </row>
    <row r="690" spans="4:11">
      <c r="D690" s="398"/>
      <c r="E690" s="398"/>
      <c r="F690" s="398"/>
      <c r="G690" s="401"/>
      <c r="H690" s="401"/>
      <c r="I690" s="401"/>
      <c r="J690" s="399"/>
      <c r="K690" s="399"/>
    </row>
    <row r="691" spans="4:11">
      <c r="D691" s="398"/>
      <c r="E691" s="398"/>
      <c r="F691" s="398"/>
      <c r="G691" s="401"/>
      <c r="H691" s="401"/>
      <c r="I691" s="401"/>
      <c r="J691" s="399"/>
      <c r="K691" s="399"/>
    </row>
    <row r="692" spans="4:11">
      <c r="D692" s="398"/>
      <c r="E692" s="398"/>
      <c r="F692" s="398"/>
      <c r="G692" s="398"/>
      <c r="H692" s="399"/>
      <c r="I692" s="399"/>
      <c r="J692" s="399"/>
      <c r="K692" s="399"/>
    </row>
    <row r="693" spans="4:11">
      <c r="D693" s="398"/>
      <c r="E693" s="398"/>
      <c r="F693" s="398"/>
      <c r="G693" s="398"/>
      <c r="H693" s="399"/>
      <c r="I693" s="399"/>
      <c r="J693" s="399"/>
      <c r="K693" s="399"/>
    </row>
    <row r="694" spans="4:11">
      <c r="D694" s="398"/>
      <c r="E694" s="398"/>
      <c r="F694" s="398"/>
      <c r="G694" s="401"/>
      <c r="H694" s="401"/>
      <c r="I694" s="401"/>
      <c r="J694" s="399"/>
      <c r="K694" s="399"/>
    </row>
    <row r="695" spans="4:11">
      <c r="D695" s="398"/>
      <c r="E695" s="398"/>
      <c r="F695" s="398"/>
      <c r="G695" s="398"/>
      <c r="H695" s="399"/>
      <c r="I695" s="399"/>
      <c r="J695" s="399"/>
      <c r="K695" s="399"/>
    </row>
    <row r="696" spans="4:11">
      <c r="D696" s="398"/>
      <c r="E696" s="398"/>
      <c r="F696" s="398"/>
      <c r="G696" s="398"/>
      <c r="H696" s="399"/>
      <c r="I696" s="399"/>
      <c r="J696" s="399"/>
      <c r="K696" s="399"/>
    </row>
    <row r="697" spans="4:11">
      <c r="D697" s="398"/>
      <c r="E697" s="398"/>
      <c r="F697" s="398"/>
      <c r="G697" s="398"/>
      <c r="H697" s="399"/>
      <c r="I697" s="399"/>
      <c r="J697" s="399"/>
      <c r="K697" s="399"/>
    </row>
    <row r="698" spans="4:11">
      <c r="D698" s="398"/>
      <c r="E698" s="398"/>
      <c r="F698" s="398"/>
      <c r="G698" s="398"/>
      <c r="H698" s="399"/>
      <c r="I698" s="399"/>
      <c r="J698" s="399"/>
      <c r="K698" s="399"/>
    </row>
    <row r="699" spans="4:11">
      <c r="D699" s="398"/>
      <c r="E699" s="398"/>
      <c r="F699" s="398"/>
      <c r="G699" s="398"/>
      <c r="H699" s="399"/>
      <c r="I699" s="399"/>
      <c r="J699" s="399"/>
      <c r="K699" s="399"/>
    </row>
    <row r="700" spans="4:11">
      <c r="D700" s="398"/>
      <c r="E700" s="398"/>
      <c r="F700" s="398"/>
      <c r="G700" s="398"/>
      <c r="H700" s="399"/>
      <c r="I700" s="399"/>
      <c r="J700" s="399"/>
      <c r="K700" s="399"/>
    </row>
  </sheetData>
  <sheetProtection selectLockedCells="1" selectUnlockedCells="1"/>
  <autoFilter ref="E1:E694"/>
  <mergeCells count="2">
    <mergeCell ref="G1:I1"/>
    <mergeCell ref="A3:I3"/>
  </mergeCells>
  <pageMargins left="0.6694444444444444" right="0.11805555555555555" top="0.39374999999999999" bottom="0.15763888888888888" header="0.51180555555555551" footer="0.51180555555555551"/>
  <pageSetup paperSize="9" scale="44" firstPageNumber="0" orientation="portrait" horizontalDpi="300" verticalDpi="300" r:id="rId1"/>
  <headerFooter alignWithMargins="0"/>
  <rowBreaks count="1" manualBreakCount="1">
    <brk id="37" max="8" man="1"/>
  </rowBreaks>
  <colBreaks count="1" manualBreakCount="1">
    <brk id="9" max="1048575" man="1"/>
  </colBreaks>
</worksheet>
</file>

<file path=xl/worksheets/sheet7.xml><?xml version="1.0" encoding="utf-8"?>
<worksheet xmlns="http://schemas.openxmlformats.org/spreadsheetml/2006/main" xmlns:r="http://schemas.openxmlformats.org/officeDocument/2006/relationships">
  <sheetPr codeName="Лист5"/>
  <dimension ref="A1:K447"/>
  <sheetViews>
    <sheetView view="pageBreakPreview" topLeftCell="A439" zoomScale="70" zoomScaleSheetLayoutView="70" workbookViewId="0">
      <selection activeCell="G6" sqref="G6:K447"/>
    </sheetView>
  </sheetViews>
  <sheetFormatPr defaultColWidth="8.7109375" defaultRowHeight="15.75"/>
  <cols>
    <col min="1" max="1" width="76.42578125" style="25" customWidth="1"/>
    <col min="2" max="2" width="22.5703125" style="26" customWidth="1"/>
    <col min="3" max="3" width="6.28515625" style="27" customWidth="1"/>
    <col min="4" max="4" width="21.140625" style="87" customWidth="1"/>
    <col min="5" max="5" width="19.85546875" style="1" customWidth="1"/>
    <col min="6" max="6" width="19.5703125" style="1" customWidth="1"/>
    <col min="7" max="7" width="15.140625" style="1" customWidth="1"/>
    <col min="8" max="8" width="19.5703125" style="1" customWidth="1"/>
    <col min="9" max="9" width="16.42578125" style="1" customWidth="1"/>
    <col min="10" max="10" width="19.140625" style="1" customWidth="1"/>
    <col min="11" max="16384" width="8.7109375" style="1"/>
  </cols>
  <sheetData>
    <row r="1" spans="1:9" ht="159.75" customHeight="1">
      <c r="B1" s="88"/>
      <c r="C1" s="88"/>
      <c r="D1" s="416" t="s">
        <v>1209</v>
      </c>
      <c r="E1" s="416"/>
      <c r="F1" s="416"/>
    </row>
    <row r="2" spans="1:9" ht="10.5" hidden="1" customHeight="1">
      <c r="B2" s="89"/>
      <c r="C2" s="89"/>
      <c r="D2" s="90"/>
    </row>
    <row r="3" spans="1:9" ht="65.25" customHeight="1">
      <c r="A3" s="422" t="s">
        <v>748</v>
      </c>
      <c r="B3" s="422"/>
      <c r="C3" s="422"/>
      <c r="D3" s="422"/>
      <c r="E3" s="422"/>
      <c r="F3" s="422"/>
    </row>
    <row r="4" spans="1:9" ht="25.5" customHeight="1">
      <c r="A4" s="91"/>
      <c r="B4" s="92"/>
      <c r="C4" s="89"/>
      <c r="D4" s="93"/>
      <c r="E4" s="93"/>
      <c r="F4" s="93"/>
    </row>
    <row r="5" spans="1:9" s="31" customFormat="1" ht="44.25" customHeight="1">
      <c r="A5" s="94" t="s">
        <v>230</v>
      </c>
      <c r="B5" s="95" t="s">
        <v>233</v>
      </c>
      <c r="C5" s="96" t="s">
        <v>234</v>
      </c>
      <c r="D5" s="97" t="s">
        <v>182</v>
      </c>
      <c r="E5" s="97" t="s">
        <v>183</v>
      </c>
      <c r="F5" s="98" t="s">
        <v>184</v>
      </c>
    </row>
    <row r="6" spans="1:9" ht="50.25" customHeight="1">
      <c r="A6" s="99" t="s">
        <v>235</v>
      </c>
      <c r="B6" s="100" t="s">
        <v>749</v>
      </c>
      <c r="C6" s="32"/>
      <c r="D6" s="71">
        <f>D8+D37+D91+D189+D203+D209+D215+D241+D266+D273+D280+D309+D333+D339+D351+D365+D374+D379+D383+D390+D397+D407+D416+D431+D435</f>
        <v>1191735947.5699997</v>
      </c>
      <c r="E6" s="71">
        <f>E8+E37+E91+E189+E203+E209+E215+E241+E266+E273+E280+E309+E333+E339+E351+E365+E374+E379+E383+E390+E397+E407+E416+E435+E7</f>
        <v>908609933.74000001</v>
      </c>
      <c r="F6" s="71">
        <f>F8+F37+F91+F189+F203+F209+F215+F241+F266+F273+F280+F309+F333+F339+F351+F365+F374+F379+F383+F390+F397+F407+F416+F435+F7</f>
        <v>918447253.00000024</v>
      </c>
      <c r="G6" s="39"/>
      <c r="H6" s="39"/>
      <c r="I6" s="39"/>
    </row>
    <row r="7" spans="1:9" ht="26.25" customHeight="1">
      <c r="A7" s="99" t="s">
        <v>236</v>
      </c>
      <c r="B7" s="100"/>
      <c r="C7" s="32"/>
      <c r="D7" s="71"/>
      <c r="E7" s="71">
        <f>'Прил 6'!H7</f>
        <v>9149127.3399999999</v>
      </c>
      <c r="F7" s="71">
        <f>'Прил 6'!I7</f>
        <v>17885979.5</v>
      </c>
    </row>
    <row r="8" spans="1:9" s="60" customFormat="1" ht="37.5">
      <c r="A8" s="35" t="s">
        <v>632</v>
      </c>
      <c r="B8" s="32" t="s">
        <v>633</v>
      </c>
      <c r="C8" s="32"/>
      <c r="D8" s="71">
        <f>D9+D18+D26</f>
        <v>28315268.68</v>
      </c>
      <c r="E8" s="71">
        <f>E9+E18+E26</f>
        <v>30874786.060000002</v>
      </c>
      <c r="F8" s="71">
        <f>F9+F18+F26</f>
        <v>32423118.969999999</v>
      </c>
      <c r="G8" s="101"/>
      <c r="H8" s="101"/>
      <c r="I8" s="101"/>
    </row>
    <row r="9" spans="1:9" ht="18.75">
      <c r="A9" s="40" t="s">
        <v>634</v>
      </c>
      <c r="B9" s="37" t="s">
        <v>635</v>
      </c>
      <c r="C9" s="37"/>
      <c r="D9" s="38">
        <f>D10</f>
        <v>8826826.3100000005</v>
      </c>
      <c r="E9" s="38">
        <f>E10</f>
        <v>9792159.0999999996</v>
      </c>
      <c r="F9" s="38">
        <f>F10</f>
        <v>10300674.26</v>
      </c>
      <c r="G9" s="39"/>
      <c r="H9" s="39"/>
    </row>
    <row r="10" spans="1:9" ht="40.5" customHeight="1">
      <c r="A10" s="40" t="s">
        <v>636</v>
      </c>
      <c r="B10" s="37" t="s">
        <v>637</v>
      </c>
      <c r="C10" s="37"/>
      <c r="D10" s="38">
        <f>D11+D14+D16</f>
        <v>8826826.3100000005</v>
      </c>
      <c r="E10" s="38">
        <f>E11+E14</f>
        <v>9792159.0999999996</v>
      </c>
      <c r="F10" s="38">
        <f>F11+F14</f>
        <v>10300674.26</v>
      </c>
      <c r="H10" s="39"/>
    </row>
    <row r="11" spans="1:9" ht="40.5" customHeight="1">
      <c r="A11" s="40" t="s">
        <v>397</v>
      </c>
      <c r="B11" s="37" t="s">
        <v>638</v>
      </c>
      <c r="C11" s="37"/>
      <c r="D11" s="38">
        <f>D13+D12</f>
        <v>8676826.3100000005</v>
      </c>
      <c r="E11" s="38">
        <f>E13</f>
        <v>9742159.0999999996</v>
      </c>
      <c r="F11" s="38">
        <f>F13</f>
        <v>10250674.26</v>
      </c>
    </row>
    <row r="12" spans="1:9" ht="40.5" customHeight="1">
      <c r="A12" s="125" t="s">
        <v>427</v>
      </c>
      <c r="B12" s="37" t="s">
        <v>638</v>
      </c>
      <c r="C12" s="37" t="s">
        <v>428</v>
      </c>
      <c r="D12" s="38">
        <f>'Прил 6'!G570</f>
        <v>20000</v>
      </c>
      <c r="E12" s="38">
        <f>'Прил 6'!H570</f>
        <v>0</v>
      </c>
      <c r="F12" s="38">
        <f>'Прил 6'!I570</f>
        <v>0</v>
      </c>
    </row>
    <row r="13" spans="1:9" ht="40.5" customHeight="1">
      <c r="A13" s="40" t="s">
        <v>333</v>
      </c>
      <c r="B13" s="37" t="s">
        <v>638</v>
      </c>
      <c r="C13" s="37" t="s">
        <v>334</v>
      </c>
      <c r="D13" s="38">
        <f>'Прил 6'!G571</f>
        <v>8656826.3100000005</v>
      </c>
      <c r="E13" s="38">
        <f>'Прил 6'!H571</f>
        <v>9742159.0999999996</v>
      </c>
      <c r="F13" s="38">
        <f>'Прил 6'!I571</f>
        <v>10250674.26</v>
      </c>
    </row>
    <row r="14" spans="1:9" ht="23.45" customHeight="1">
      <c r="A14" s="40" t="s">
        <v>639</v>
      </c>
      <c r="B14" s="37" t="s">
        <v>640</v>
      </c>
      <c r="C14" s="32"/>
      <c r="D14" s="38">
        <f>D15</f>
        <v>50000</v>
      </c>
      <c r="E14" s="38">
        <f>E15</f>
        <v>50000</v>
      </c>
      <c r="F14" s="38">
        <f>F15</f>
        <v>50000</v>
      </c>
    </row>
    <row r="15" spans="1:9" ht="45" customHeight="1">
      <c r="A15" s="40" t="s">
        <v>333</v>
      </c>
      <c r="B15" s="37" t="s">
        <v>640</v>
      </c>
      <c r="C15" s="37" t="s">
        <v>334</v>
      </c>
      <c r="D15" s="38">
        <f>'Прил 6'!G573</f>
        <v>50000</v>
      </c>
      <c r="E15" s="38">
        <f>'Прил 6'!H573</f>
        <v>50000</v>
      </c>
      <c r="F15" s="38">
        <f>'Прил 6'!I573</f>
        <v>50000</v>
      </c>
      <c r="G15" s="39"/>
    </row>
    <row r="16" spans="1:9" ht="54.75" customHeight="1">
      <c r="A16" s="125" t="s">
        <v>956</v>
      </c>
      <c r="B16" s="122" t="s">
        <v>957</v>
      </c>
      <c r="C16" s="122"/>
      <c r="D16" s="38">
        <f>D17</f>
        <v>100000</v>
      </c>
      <c r="E16" s="38">
        <f>E17</f>
        <v>0</v>
      </c>
      <c r="F16" s="38">
        <f>F17</f>
        <v>0</v>
      </c>
      <c r="G16" s="39"/>
    </row>
    <row r="17" spans="1:8" ht="52.5" customHeight="1">
      <c r="A17" s="125" t="s">
        <v>333</v>
      </c>
      <c r="B17" s="122" t="s">
        <v>957</v>
      </c>
      <c r="C17" s="122" t="s">
        <v>334</v>
      </c>
      <c r="D17" s="38">
        <f>'Прил 6'!G575</f>
        <v>100000</v>
      </c>
      <c r="E17" s="38">
        <f>'Прил 6'!H575</f>
        <v>0</v>
      </c>
      <c r="F17" s="38">
        <f>'Прил 6'!I575</f>
        <v>0</v>
      </c>
      <c r="G17" s="39"/>
    </row>
    <row r="18" spans="1:8" ht="24" customHeight="1">
      <c r="A18" s="40" t="s">
        <v>641</v>
      </c>
      <c r="B18" s="37" t="s">
        <v>642</v>
      </c>
      <c r="C18" s="37"/>
      <c r="D18" s="38">
        <f t="shared" ref="D18:F20" si="0">D19</f>
        <v>16646572.039999999</v>
      </c>
      <c r="E18" s="38">
        <f t="shared" si="0"/>
        <v>18141556.960000001</v>
      </c>
      <c r="F18" s="38">
        <f t="shared" si="0"/>
        <v>19181374.710000001</v>
      </c>
    </row>
    <row r="19" spans="1:8" ht="42.75" customHeight="1">
      <c r="A19" s="40" t="s">
        <v>643</v>
      </c>
      <c r="B19" s="37" t="s">
        <v>644</v>
      </c>
      <c r="C19" s="37"/>
      <c r="D19" s="38">
        <f>D20+D22+D24</f>
        <v>16646572.039999999</v>
      </c>
      <c r="E19" s="38">
        <f t="shared" si="0"/>
        <v>18141556.960000001</v>
      </c>
      <c r="F19" s="38">
        <f t="shared" si="0"/>
        <v>19181374.710000001</v>
      </c>
    </row>
    <row r="20" spans="1:8" ht="42.75" customHeight="1">
      <c r="A20" s="40" t="s">
        <v>397</v>
      </c>
      <c r="B20" s="37" t="s">
        <v>645</v>
      </c>
      <c r="C20" s="37"/>
      <c r="D20" s="38">
        <f t="shared" si="0"/>
        <v>16496572.039999999</v>
      </c>
      <c r="E20" s="38">
        <f t="shared" si="0"/>
        <v>18141556.960000001</v>
      </c>
      <c r="F20" s="38">
        <f t="shared" si="0"/>
        <v>19181374.710000001</v>
      </c>
    </row>
    <row r="21" spans="1:8" ht="42.75" customHeight="1">
      <c r="A21" s="40" t="s">
        <v>333</v>
      </c>
      <c r="B21" s="37" t="s">
        <v>645</v>
      </c>
      <c r="C21" s="37" t="s">
        <v>334</v>
      </c>
      <c r="D21" s="38">
        <f>'Прил 6'!G579+'Прил 6'!G621</f>
        <v>16496572.039999999</v>
      </c>
      <c r="E21" s="38">
        <f>'Прил 6'!H579+'Прил 6'!H621</f>
        <v>18141556.960000001</v>
      </c>
      <c r="F21" s="38">
        <f>'Прил 6'!I579+'Прил 6'!I621</f>
        <v>19181374.710000001</v>
      </c>
    </row>
    <row r="22" spans="1:8" ht="60.75" customHeight="1">
      <c r="A22" s="125" t="s">
        <v>958</v>
      </c>
      <c r="B22" s="122" t="s">
        <v>959</v>
      </c>
      <c r="C22" s="122"/>
      <c r="D22" s="38">
        <f>D23</f>
        <v>50000</v>
      </c>
      <c r="E22" s="38"/>
      <c r="F22" s="38"/>
    </row>
    <row r="23" spans="1:8" ht="42.75" customHeight="1">
      <c r="A23" s="125" t="s">
        <v>333</v>
      </c>
      <c r="B23" s="122" t="s">
        <v>959</v>
      </c>
      <c r="C23" s="122" t="s">
        <v>334</v>
      </c>
      <c r="D23" s="38">
        <f>'Прил 6'!G581</f>
        <v>50000</v>
      </c>
      <c r="E23" s="38"/>
      <c r="F23" s="38"/>
    </row>
    <row r="24" spans="1:8" ht="49.5" customHeight="1">
      <c r="A24" s="125" t="s">
        <v>956</v>
      </c>
      <c r="B24" s="122" t="s">
        <v>960</v>
      </c>
      <c r="C24" s="122"/>
      <c r="D24" s="38">
        <f>D25</f>
        <v>100000</v>
      </c>
      <c r="E24" s="38"/>
      <c r="F24" s="38"/>
    </row>
    <row r="25" spans="1:8" ht="42.75" customHeight="1">
      <c r="A25" s="125" t="s">
        <v>333</v>
      </c>
      <c r="B25" s="122" t="s">
        <v>960</v>
      </c>
      <c r="C25" s="122" t="s">
        <v>334</v>
      </c>
      <c r="D25" s="38">
        <f>'Прил 6'!G583</f>
        <v>100000</v>
      </c>
      <c r="E25" s="38"/>
      <c r="F25" s="38"/>
    </row>
    <row r="26" spans="1:8" ht="42.75" customHeight="1">
      <c r="A26" s="40" t="s">
        <v>647</v>
      </c>
      <c r="B26" s="37" t="s">
        <v>648</v>
      </c>
      <c r="C26" s="37"/>
      <c r="D26" s="38">
        <f>D27+D30+D33</f>
        <v>2841870.33</v>
      </c>
      <c r="E26" s="38">
        <f>E27+E30+E33</f>
        <v>2941070</v>
      </c>
      <c r="F26" s="38">
        <f>F27+F30+F33</f>
        <v>2941070</v>
      </c>
    </row>
    <row r="27" spans="1:8" ht="46.9" customHeight="1">
      <c r="A27" s="40" t="s">
        <v>649</v>
      </c>
      <c r="B27" s="37" t="s">
        <v>650</v>
      </c>
      <c r="C27" s="37"/>
      <c r="D27" s="38">
        <f t="shared" ref="D27:F28" si="1">D28</f>
        <v>52872</v>
      </c>
      <c r="E27" s="38">
        <f t="shared" si="1"/>
        <v>52872</v>
      </c>
      <c r="F27" s="38">
        <f t="shared" si="1"/>
        <v>52872</v>
      </c>
    </row>
    <row r="28" spans="1:8" ht="75">
      <c r="A28" s="36" t="s">
        <v>651</v>
      </c>
      <c r="B28" s="37" t="s">
        <v>652</v>
      </c>
      <c r="C28" s="37"/>
      <c r="D28" s="38">
        <f t="shared" si="1"/>
        <v>52872</v>
      </c>
      <c r="E28" s="38">
        <f t="shared" si="1"/>
        <v>52872</v>
      </c>
      <c r="F28" s="38">
        <f t="shared" si="1"/>
        <v>52872</v>
      </c>
      <c r="H28" s="39"/>
    </row>
    <row r="29" spans="1:8" ht="75">
      <c r="A29" s="40" t="s">
        <v>248</v>
      </c>
      <c r="B29" s="37" t="s">
        <v>652</v>
      </c>
      <c r="C29" s="37" t="s">
        <v>256</v>
      </c>
      <c r="D29" s="38">
        <f>'Прил 6'!G599</f>
        <v>52872</v>
      </c>
      <c r="E29" s="38">
        <f>'Прил 6'!H599</f>
        <v>52872</v>
      </c>
      <c r="F29" s="38">
        <f>'Прил 6'!I599</f>
        <v>52872</v>
      </c>
    </row>
    <row r="30" spans="1:8" ht="40.5" customHeight="1">
      <c r="A30" s="44" t="s">
        <v>666</v>
      </c>
      <c r="B30" s="37" t="s">
        <v>667</v>
      </c>
      <c r="C30" s="37"/>
      <c r="D30" s="38">
        <f t="shared" ref="D30:F31" si="2">D31</f>
        <v>1829088</v>
      </c>
      <c r="E30" s="38">
        <f t="shared" si="2"/>
        <v>1829088</v>
      </c>
      <c r="F30" s="38">
        <f t="shared" si="2"/>
        <v>1829088</v>
      </c>
    </row>
    <row r="31" spans="1:8" ht="57.6" customHeight="1">
      <c r="A31" s="56" t="s">
        <v>668</v>
      </c>
      <c r="B31" s="37" t="s">
        <v>669</v>
      </c>
      <c r="C31" s="37"/>
      <c r="D31" s="38">
        <f t="shared" si="2"/>
        <v>1829088</v>
      </c>
      <c r="E31" s="38">
        <f t="shared" si="2"/>
        <v>1829088</v>
      </c>
      <c r="F31" s="38">
        <f t="shared" si="2"/>
        <v>1829088</v>
      </c>
    </row>
    <row r="32" spans="1:8" ht="18.75">
      <c r="A32" s="55" t="s">
        <v>611</v>
      </c>
      <c r="B32" s="37" t="s">
        <v>669</v>
      </c>
      <c r="C32" s="37" t="s">
        <v>612</v>
      </c>
      <c r="D32" s="38">
        <f>'Прил 6'!G610</f>
        <v>1829088</v>
      </c>
      <c r="E32" s="38">
        <f>'Прил 6'!H610</f>
        <v>1829088</v>
      </c>
      <c r="F32" s="38">
        <f>'Прил 6'!I610</f>
        <v>1829088</v>
      </c>
    </row>
    <row r="33" spans="1:8" ht="37.5">
      <c r="A33" s="40" t="s">
        <v>621</v>
      </c>
      <c r="B33" s="37" t="s">
        <v>653</v>
      </c>
      <c r="C33" s="37"/>
      <c r="D33" s="38">
        <f>D34</f>
        <v>959910.33</v>
      </c>
      <c r="E33" s="38">
        <f>E34</f>
        <v>1059110</v>
      </c>
      <c r="F33" s="38">
        <f>F34</f>
        <v>1059110</v>
      </c>
    </row>
    <row r="34" spans="1:8" ht="37.5">
      <c r="A34" s="40" t="s">
        <v>246</v>
      </c>
      <c r="B34" s="37" t="s">
        <v>654</v>
      </c>
      <c r="C34" s="37"/>
      <c r="D34" s="38">
        <f>D35+D36</f>
        <v>959910.33</v>
      </c>
      <c r="E34" s="38">
        <f>E35+E36</f>
        <v>1059110</v>
      </c>
      <c r="F34" s="38">
        <f>F35+F36</f>
        <v>1059110</v>
      </c>
    </row>
    <row r="35" spans="1:8" ht="75">
      <c r="A35" s="40" t="s">
        <v>248</v>
      </c>
      <c r="B35" s="37" t="s">
        <v>654</v>
      </c>
      <c r="C35" s="37" t="s">
        <v>256</v>
      </c>
      <c r="D35" s="38">
        <f>'Прил 6'!G602+'Прил 6'!G625</f>
        <v>957260.33</v>
      </c>
      <c r="E35" s="38">
        <f>'Прил 6'!H602+'Прил 6'!H625</f>
        <v>1056110</v>
      </c>
      <c r="F35" s="38">
        <f>'Прил 6'!I602+'Прил 6'!I625</f>
        <v>1056110</v>
      </c>
    </row>
    <row r="36" spans="1:8" ht="37.5">
      <c r="A36" s="40" t="s">
        <v>284</v>
      </c>
      <c r="B36" s="37" t="s">
        <v>654</v>
      </c>
      <c r="C36" s="37" t="s">
        <v>315</v>
      </c>
      <c r="D36" s="38">
        <f>'Прил 6'!G603</f>
        <v>2650</v>
      </c>
      <c r="E36" s="38">
        <f>'Прил 6'!H603</f>
        <v>3000</v>
      </c>
      <c r="F36" s="38">
        <f>'Прил 6'!I603</f>
        <v>3000</v>
      </c>
    </row>
    <row r="37" spans="1:8" s="60" customFormat="1" ht="37.5">
      <c r="A37" s="102" t="s">
        <v>326</v>
      </c>
      <c r="B37" s="32" t="s">
        <v>327</v>
      </c>
      <c r="C37" s="32"/>
      <c r="D37" s="33">
        <f>D38+D51+D76</f>
        <v>100364131.78999999</v>
      </c>
      <c r="E37" s="33">
        <f>E38+E51+E76</f>
        <v>45974177</v>
      </c>
      <c r="F37" s="33">
        <f>F38+F51+F76</f>
        <v>45974177</v>
      </c>
      <c r="G37" s="101"/>
      <c r="H37" s="101"/>
    </row>
    <row r="38" spans="1:8" ht="37.5">
      <c r="A38" s="44" t="s">
        <v>287</v>
      </c>
      <c r="B38" s="37" t="s">
        <v>328</v>
      </c>
      <c r="C38" s="37"/>
      <c r="D38" s="38">
        <f>D39+D44</f>
        <v>5141802</v>
      </c>
      <c r="E38" s="38">
        <f>E39+E44</f>
        <v>3528100</v>
      </c>
      <c r="F38" s="38">
        <f>F39+F44</f>
        <v>3528100</v>
      </c>
      <c r="G38" s="39"/>
      <c r="H38" s="39"/>
    </row>
    <row r="39" spans="1:8" ht="56.25">
      <c r="A39" s="44" t="s">
        <v>329</v>
      </c>
      <c r="B39" s="37" t="s">
        <v>330</v>
      </c>
      <c r="C39" s="37"/>
      <c r="D39" s="38">
        <f>D40+D42</f>
        <v>192002</v>
      </c>
      <c r="E39" s="38">
        <f>E40+E42</f>
        <v>164300</v>
      </c>
      <c r="F39" s="38">
        <f>F40+F42</f>
        <v>164300</v>
      </c>
      <c r="H39" s="39"/>
    </row>
    <row r="40" spans="1:8" ht="56.25">
      <c r="A40" s="44" t="s">
        <v>331</v>
      </c>
      <c r="B40" s="37" t="s">
        <v>332</v>
      </c>
      <c r="C40" s="37"/>
      <c r="D40" s="38">
        <f>D41</f>
        <v>124300</v>
      </c>
      <c r="E40" s="38">
        <f>E41</f>
        <v>124300</v>
      </c>
      <c r="F40" s="38">
        <f>F41</f>
        <v>124300</v>
      </c>
    </row>
    <row r="41" spans="1:8" ht="37.5">
      <c r="A41" s="40" t="s">
        <v>333</v>
      </c>
      <c r="B41" s="37" t="s">
        <v>332</v>
      </c>
      <c r="C41" s="37" t="s">
        <v>334</v>
      </c>
      <c r="D41" s="38">
        <f>'Прил 6'!G262</f>
        <v>124300</v>
      </c>
      <c r="E41" s="38">
        <f>'Прил 6'!H262</f>
        <v>124300</v>
      </c>
      <c r="F41" s="38">
        <f>'Прил 6'!I262</f>
        <v>124300</v>
      </c>
    </row>
    <row r="42" spans="1:8" ht="37.5">
      <c r="A42" s="44" t="s">
        <v>335</v>
      </c>
      <c r="B42" s="37" t="s">
        <v>336</v>
      </c>
      <c r="C42" s="37"/>
      <c r="D42" s="38">
        <f>D43</f>
        <v>67702</v>
      </c>
      <c r="E42" s="38">
        <f>E43</f>
        <v>40000</v>
      </c>
      <c r="F42" s="38">
        <f>F43</f>
        <v>40000</v>
      </c>
    </row>
    <row r="43" spans="1:8" ht="37.5">
      <c r="A43" s="40" t="s">
        <v>333</v>
      </c>
      <c r="B43" s="37" t="s">
        <v>336</v>
      </c>
      <c r="C43" s="37" t="s">
        <v>334</v>
      </c>
      <c r="D43" s="38">
        <f>'Прил 6'!G264</f>
        <v>67702</v>
      </c>
      <c r="E43" s="38">
        <f>'Прил 6'!H264</f>
        <v>40000</v>
      </c>
      <c r="F43" s="38">
        <f>'Прил 6'!I264</f>
        <v>40000</v>
      </c>
      <c r="G43" s="39"/>
    </row>
    <row r="44" spans="1:8" ht="56.25">
      <c r="A44" s="40" t="s">
        <v>706</v>
      </c>
      <c r="B44" s="37" t="s">
        <v>707</v>
      </c>
      <c r="C44" s="37"/>
      <c r="D44" s="38">
        <f>D45+D48</f>
        <v>4949800</v>
      </c>
      <c r="E44" s="38">
        <f>E45+E48</f>
        <v>3363800</v>
      </c>
      <c r="F44" s="38">
        <f>F45+F48</f>
        <v>3363800</v>
      </c>
      <c r="G44" s="39"/>
    </row>
    <row r="45" spans="1:8" ht="48" customHeight="1">
      <c r="A45" s="40" t="s">
        <v>708</v>
      </c>
      <c r="B45" s="37" t="s">
        <v>709</v>
      </c>
      <c r="C45" s="37"/>
      <c r="D45" s="38">
        <f>D46+D47</f>
        <v>3363800</v>
      </c>
      <c r="E45" s="38">
        <f>E46+E47</f>
        <v>3363800</v>
      </c>
      <c r="F45" s="38">
        <f>F46+F47</f>
        <v>3363800</v>
      </c>
      <c r="G45" s="39"/>
    </row>
    <row r="46" spans="1:8" ht="75">
      <c r="A46" s="40" t="s">
        <v>248</v>
      </c>
      <c r="B46" s="37" t="s">
        <v>709</v>
      </c>
      <c r="C46" s="37" t="s">
        <v>256</v>
      </c>
      <c r="D46" s="38">
        <f>'Прил 6'!G313</f>
        <v>3250000</v>
      </c>
      <c r="E46" s="38">
        <f>'Прил 6'!H313</f>
        <v>3363800</v>
      </c>
      <c r="F46" s="38">
        <f>'Прил 6'!I313</f>
        <v>3363800</v>
      </c>
      <c r="G46" s="39"/>
    </row>
    <row r="47" spans="1:8" ht="37.5">
      <c r="A47" s="40" t="s">
        <v>284</v>
      </c>
      <c r="B47" s="37" t="s">
        <v>709</v>
      </c>
      <c r="C47" s="37" t="s">
        <v>315</v>
      </c>
      <c r="D47" s="38">
        <f>'Прил 6'!G314</f>
        <v>113800</v>
      </c>
      <c r="E47" s="38">
        <f>'Прил 6'!H314</f>
        <v>0</v>
      </c>
      <c r="F47" s="38">
        <f>'Прил 6'!I314</f>
        <v>0</v>
      </c>
      <c r="G47" s="39"/>
    </row>
    <row r="48" spans="1:8" ht="75">
      <c r="A48" s="125" t="s">
        <v>837</v>
      </c>
      <c r="B48" s="122" t="s">
        <v>836</v>
      </c>
      <c r="C48" s="122"/>
      <c r="D48" s="38">
        <f>D49+D50</f>
        <v>1586000</v>
      </c>
      <c r="E48" s="38">
        <f>E49+E50</f>
        <v>0</v>
      </c>
      <c r="F48" s="38">
        <f>F49+F50</f>
        <v>0</v>
      </c>
      <c r="G48" s="39"/>
    </row>
    <row r="49" spans="1:7" ht="78.95" customHeight="1">
      <c r="A49" s="125" t="s">
        <v>248</v>
      </c>
      <c r="B49" s="122" t="s">
        <v>836</v>
      </c>
      <c r="C49" s="122" t="s">
        <v>256</v>
      </c>
      <c r="D49" s="38">
        <f>'Прил 6'!G316</f>
        <v>1103200</v>
      </c>
      <c r="E49" s="38">
        <f>'Прил 6'!H316</f>
        <v>0</v>
      </c>
      <c r="F49" s="38">
        <f>'Прил 6'!I316</f>
        <v>0</v>
      </c>
      <c r="G49" s="39"/>
    </row>
    <row r="50" spans="1:7" ht="37.5">
      <c r="A50" s="125" t="s">
        <v>284</v>
      </c>
      <c r="B50" s="122" t="s">
        <v>836</v>
      </c>
      <c r="C50" s="122" t="s">
        <v>315</v>
      </c>
      <c r="D50" s="38">
        <f>'Прил 6'!G317</f>
        <v>482800</v>
      </c>
      <c r="E50" s="38">
        <f>'Прил 6'!H317</f>
        <v>0</v>
      </c>
      <c r="F50" s="38">
        <f>'Прил 6'!I317</f>
        <v>0</v>
      </c>
      <c r="G50" s="39"/>
    </row>
    <row r="51" spans="1:7" ht="46.9" customHeight="1">
      <c r="A51" s="40" t="s">
        <v>337</v>
      </c>
      <c r="B51" s="37" t="s">
        <v>338</v>
      </c>
      <c r="C51" s="37"/>
      <c r="D51" s="38">
        <f>D52+D55+D59+D63+D70+D73</f>
        <v>23182810.789999999</v>
      </c>
      <c r="E51" s="38">
        <f>E52+E55+E59+E63+E70+E73</f>
        <v>23093136</v>
      </c>
      <c r="F51" s="38">
        <f>F52+F55+F59+F63+F70+F73</f>
        <v>23093136</v>
      </c>
    </row>
    <row r="52" spans="1:7" ht="66.75" customHeight="1">
      <c r="A52" s="40" t="s">
        <v>694</v>
      </c>
      <c r="B52" s="37" t="s">
        <v>695</v>
      </c>
      <c r="C52" s="37"/>
      <c r="D52" s="38">
        <f t="shared" ref="D52:F53" si="3">D53</f>
        <v>2777226</v>
      </c>
      <c r="E52" s="38">
        <f t="shared" si="3"/>
        <v>2777226</v>
      </c>
      <c r="F52" s="38">
        <f t="shared" si="3"/>
        <v>2777226</v>
      </c>
    </row>
    <row r="53" spans="1:7" ht="25.5" customHeight="1">
      <c r="A53" s="40" t="s">
        <v>696</v>
      </c>
      <c r="B53" s="37" t="s">
        <v>697</v>
      </c>
      <c r="C53" s="37"/>
      <c r="D53" s="38">
        <f t="shared" si="3"/>
        <v>2777226</v>
      </c>
      <c r="E53" s="38">
        <f t="shared" si="3"/>
        <v>2777226</v>
      </c>
      <c r="F53" s="38">
        <f t="shared" si="3"/>
        <v>2777226</v>
      </c>
    </row>
    <row r="54" spans="1:7" ht="23.45" customHeight="1">
      <c r="A54" s="55" t="s">
        <v>611</v>
      </c>
      <c r="B54" s="37" t="s">
        <v>697</v>
      </c>
      <c r="C54" s="37" t="s">
        <v>612</v>
      </c>
      <c r="D54" s="38">
        <f>'Прил 6'!G299</f>
        <v>2777226</v>
      </c>
      <c r="E54" s="38">
        <f>'Прил 6'!H299</f>
        <v>2777226</v>
      </c>
      <c r="F54" s="38">
        <f>'Прил 6'!I299</f>
        <v>2777226</v>
      </c>
    </row>
    <row r="55" spans="1:7" ht="43.7" customHeight="1">
      <c r="A55" s="49" t="s">
        <v>670</v>
      </c>
      <c r="B55" s="37" t="s">
        <v>671</v>
      </c>
      <c r="C55" s="37"/>
      <c r="D55" s="38">
        <f>D56</f>
        <v>252427</v>
      </c>
      <c r="E55" s="38">
        <f>E56</f>
        <v>252427</v>
      </c>
      <c r="F55" s="38">
        <f>F56</f>
        <v>252427</v>
      </c>
    </row>
    <row r="56" spans="1:7" ht="41.65" customHeight="1">
      <c r="A56" s="40" t="s">
        <v>672</v>
      </c>
      <c r="B56" s="37" t="s">
        <v>673</v>
      </c>
      <c r="C56" s="37"/>
      <c r="D56" s="38">
        <f>D57+D58</f>
        <v>252427</v>
      </c>
      <c r="E56" s="38">
        <f>E57+E58</f>
        <v>252427</v>
      </c>
      <c r="F56" s="38">
        <f>F57+F58</f>
        <v>252427</v>
      </c>
    </row>
    <row r="57" spans="1:7" ht="37.5">
      <c r="A57" s="40" t="s">
        <v>284</v>
      </c>
      <c r="B57" s="37" t="s">
        <v>673</v>
      </c>
      <c r="C57" s="57" t="s">
        <v>315</v>
      </c>
      <c r="D57" s="38">
        <f>'Прил 6'!G281</f>
        <v>4250</v>
      </c>
      <c r="E57" s="38">
        <f>'Прил 6'!H281</f>
        <v>4250</v>
      </c>
      <c r="F57" s="38">
        <f>'Прил 6'!I281</f>
        <v>4250</v>
      </c>
    </row>
    <row r="58" spans="1:7" ht="18.75">
      <c r="A58" s="55" t="s">
        <v>611</v>
      </c>
      <c r="B58" s="37" t="s">
        <v>673</v>
      </c>
      <c r="C58" s="57" t="s">
        <v>612</v>
      </c>
      <c r="D58" s="38">
        <f>'Прил 6'!G282</f>
        <v>248177</v>
      </c>
      <c r="E58" s="38">
        <f>'Прил 6'!H282</f>
        <v>248177</v>
      </c>
      <c r="F58" s="38">
        <f>'Прил 6'!I282</f>
        <v>248177</v>
      </c>
    </row>
    <row r="59" spans="1:7" ht="56.25">
      <c r="A59" s="49" t="s">
        <v>674</v>
      </c>
      <c r="B59" s="37" t="s">
        <v>675</v>
      </c>
      <c r="C59" s="37"/>
      <c r="D59" s="38">
        <f>D60</f>
        <v>1287647</v>
      </c>
      <c r="E59" s="38">
        <f>E60</f>
        <v>1287647</v>
      </c>
      <c r="F59" s="38">
        <f>F60</f>
        <v>1287647</v>
      </c>
    </row>
    <row r="60" spans="1:7" ht="41.65" customHeight="1">
      <c r="A60" s="40" t="s">
        <v>676</v>
      </c>
      <c r="B60" s="37" t="s">
        <v>677</v>
      </c>
      <c r="C60" s="37"/>
      <c r="D60" s="38">
        <f>D61+D62</f>
        <v>1287647</v>
      </c>
      <c r="E60" s="38">
        <f>E61+E62</f>
        <v>1287647</v>
      </c>
      <c r="F60" s="38">
        <f>F61+F62</f>
        <v>1287647</v>
      </c>
    </row>
    <row r="61" spans="1:7" ht="37.5">
      <c r="A61" s="40" t="s">
        <v>284</v>
      </c>
      <c r="B61" s="37" t="s">
        <v>677</v>
      </c>
      <c r="C61" s="37" t="s">
        <v>315</v>
      </c>
      <c r="D61" s="38">
        <f>'Прил 6'!G285</f>
        <v>17000</v>
      </c>
      <c r="E61" s="38">
        <f>'Прил 6'!H285</f>
        <v>17000</v>
      </c>
      <c r="F61" s="38">
        <f>'Прил 6'!I285</f>
        <v>17000</v>
      </c>
    </row>
    <row r="62" spans="1:7" ht="18.75">
      <c r="A62" s="55" t="s">
        <v>611</v>
      </c>
      <c r="B62" s="37" t="s">
        <v>677</v>
      </c>
      <c r="C62" s="37" t="s">
        <v>612</v>
      </c>
      <c r="D62" s="38">
        <f>'Прил 6'!G286</f>
        <v>1270647</v>
      </c>
      <c r="E62" s="38">
        <f>'Прил 6'!H286</f>
        <v>1270647</v>
      </c>
      <c r="F62" s="38">
        <f>'Прил 6'!I286</f>
        <v>1270647</v>
      </c>
    </row>
    <row r="63" spans="1:7" ht="37.5">
      <c r="A63" s="49" t="s">
        <v>678</v>
      </c>
      <c r="B63" s="37" t="s">
        <v>679</v>
      </c>
      <c r="C63" s="37"/>
      <c r="D63" s="38">
        <f>D64+D67</f>
        <v>18555836</v>
      </c>
      <c r="E63" s="38">
        <f>E64+E67</f>
        <v>18555836</v>
      </c>
      <c r="F63" s="38">
        <f>F64+F67</f>
        <v>18555836</v>
      </c>
    </row>
    <row r="64" spans="1:7" ht="18.75">
      <c r="A64" s="40" t="s">
        <v>680</v>
      </c>
      <c r="B64" s="37" t="s">
        <v>681</v>
      </c>
      <c r="C64" s="37"/>
      <c r="D64" s="38">
        <f>D65+D66</f>
        <v>16535386</v>
      </c>
      <c r="E64" s="38">
        <f>E65+E66</f>
        <v>16535386</v>
      </c>
      <c r="F64" s="38">
        <f>F65+F66</f>
        <v>16535386</v>
      </c>
    </row>
    <row r="65" spans="1:6" ht="37.5">
      <c r="A65" s="40" t="s">
        <v>284</v>
      </c>
      <c r="B65" s="37" t="s">
        <v>681</v>
      </c>
      <c r="C65" s="37" t="s">
        <v>315</v>
      </c>
      <c r="D65" s="38">
        <f>'Прил 6'!G289</f>
        <v>287000</v>
      </c>
      <c r="E65" s="38">
        <f>'Прил 6'!H289</f>
        <v>287000</v>
      </c>
      <c r="F65" s="38">
        <f>'Прил 6'!I289</f>
        <v>287000</v>
      </c>
    </row>
    <row r="66" spans="1:6" ht="18.75">
      <c r="A66" s="55" t="s">
        <v>611</v>
      </c>
      <c r="B66" s="37" t="s">
        <v>681</v>
      </c>
      <c r="C66" s="37" t="s">
        <v>612</v>
      </c>
      <c r="D66" s="38">
        <f>'Прил 6'!G290</f>
        <v>16248386</v>
      </c>
      <c r="E66" s="38">
        <f>'Прил 6'!H290</f>
        <v>16248386</v>
      </c>
      <c r="F66" s="38">
        <f>'Прил 6'!I290</f>
        <v>16248386</v>
      </c>
    </row>
    <row r="67" spans="1:6" ht="18.75">
      <c r="A67" s="36" t="s">
        <v>682</v>
      </c>
      <c r="B67" s="37" t="s">
        <v>683</v>
      </c>
      <c r="C67" s="37"/>
      <c r="D67" s="38">
        <f>D68+D69</f>
        <v>2020450</v>
      </c>
      <c r="E67" s="38">
        <f>E68+E69</f>
        <v>2020450</v>
      </c>
      <c r="F67" s="38">
        <f>F68+F69</f>
        <v>2020450</v>
      </c>
    </row>
    <row r="68" spans="1:6" ht="37.5">
      <c r="A68" s="40" t="s">
        <v>284</v>
      </c>
      <c r="B68" s="37" t="s">
        <v>683</v>
      </c>
      <c r="C68" s="37" t="s">
        <v>315</v>
      </c>
      <c r="D68" s="38">
        <f>'Прил 6'!G292</f>
        <v>40450</v>
      </c>
      <c r="E68" s="38">
        <f>'Прил 6'!H292</f>
        <v>40450</v>
      </c>
      <c r="F68" s="38">
        <f>'Прил 6'!I292</f>
        <v>40450</v>
      </c>
    </row>
    <row r="69" spans="1:6" ht="18.75">
      <c r="A69" s="55" t="s">
        <v>611</v>
      </c>
      <c r="B69" s="37" t="s">
        <v>683</v>
      </c>
      <c r="C69" s="37" t="s">
        <v>612</v>
      </c>
      <c r="D69" s="38">
        <f>'Прил 6'!G293</f>
        <v>1980000</v>
      </c>
      <c r="E69" s="38">
        <f>'Прил 6'!H293</f>
        <v>1980000</v>
      </c>
      <c r="F69" s="38">
        <f>'Прил 6'!I293</f>
        <v>1980000</v>
      </c>
    </row>
    <row r="70" spans="1:6" ht="37.5">
      <c r="A70" s="49" t="s">
        <v>661</v>
      </c>
      <c r="B70" s="37" t="s">
        <v>662</v>
      </c>
      <c r="C70" s="37"/>
      <c r="D70" s="38">
        <f t="shared" ref="D70:F71" si="4">D71</f>
        <v>138751.49</v>
      </c>
      <c r="E70" s="38">
        <f t="shared" si="4"/>
        <v>30000</v>
      </c>
      <c r="F70" s="38">
        <f t="shared" si="4"/>
        <v>30000</v>
      </c>
    </row>
    <row r="71" spans="1:6" ht="37.5">
      <c r="A71" s="36" t="s">
        <v>663</v>
      </c>
      <c r="B71" s="37" t="s">
        <v>664</v>
      </c>
      <c r="C71" s="37"/>
      <c r="D71" s="38">
        <f t="shared" si="4"/>
        <v>138751.49</v>
      </c>
      <c r="E71" s="38">
        <f t="shared" si="4"/>
        <v>30000</v>
      </c>
      <c r="F71" s="38">
        <f t="shared" si="4"/>
        <v>30000</v>
      </c>
    </row>
    <row r="72" spans="1:6" ht="18.75">
      <c r="A72" s="55" t="s">
        <v>611</v>
      </c>
      <c r="B72" s="37" t="s">
        <v>664</v>
      </c>
      <c r="C72" s="37" t="s">
        <v>612</v>
      </c>
      <c r="D72" s="38">
        <f>'Прил 6'!G275</f>
        <v>138751.49</v>
      </c>
      <c r="E72" s="38">
        <f>'Прил 6'!H275</f>
        <v>30000</v>
      </c>
      <c r="F72" s="38">
        <f>'Прил 6'!I275</f>
        <v>30000</v>
      </c>
    </row>
    <row r="73" spans="1:6" ht="56.25">
      <c r="A73" s="40" t="s">
        <v>339</v>
      </c>
      <c r="B73" s="37" t="s">
        <v>340</v>
      </c>
      <c r="C73" s="37"/>
      <c r="D73" s="38">
        <f t="shared" ref="D73:F74" si="5">D74</f>
        <v>170923.3</v>
      </c>
      <c r="E73" s="38">
        <f t="shared" si="5"/>
        <v>190000</v>
      </c>
      <c r="F73" s="38">
        <f t="shared" si="5"/>
        <v>190000</v>
      </c>
    </row>
    <row r="74" spans="1:6" ht="37.5">
      <c r="A74" s="40" t="s">
        <v>341</v>
      </c>
      <c r="B74" s="37" t="s">
        <v>342</v>
      </c>
      <c r="C74" s="37"/>
      <c r="D74" s="38">
        <f t="shared" si="5"/>
        <v>170923.3</v>
      </c>
      <c r="E74" s="38">
        <f t="shared" si="5"/>
        <v>190000</v>
      </c>
      <c r="F74" s="38">
        <f t="shared" si="5"/>
        <v>190000</v>
      </c>
    </row>
    <row r="75" spans="1:6" ht="37.5">
      <c r="A75" s="40" t="s">
        <v>284</v>
      </c>
      <c r="B75" s="37" t="s">
        <v>342</v>
      </c>
      <c r="C75" s="37" t="s">
        <v>315</v>
      </c>
      <c r="D75" s="38">
        <f>'Прил 6'!G268</f>
        <v>170923.3</v>
      </c>
      <c r="E75" s="38">
        <f>'Прил 6'!H268</f>
        <v>190000</v>
      </c>
      <c r="F75" s="38">
        <f>'Прил 6'!I268</f>
        <v>190000</v>
      </c>
    </row>
    <row r="76" spans="1:6" ht="37.5">
      <c r="A76" s="44" t="s">
        <v>343</v>
      </c>
      <c r="B76" s="37" t="s">
        <v>344</v>
      </c>
      <c r="C76" s="37"/>
      <c r="D76" s="38">
        <f>D77+D81+D84</f>
        <v>72039519</v>
      </c>
      <c r="E76" s="38">
        <f>E77+E81+E84</f>
        <v>19352941</v>
      </c>
      <c r="F76" s="38">
        <f>F77+F81+F84</f>
        <v>19352941</v>
      </c>
    </row>
    <row r="77" spans="1:6" ht="75">
      <c r="A77" s="45" t="s">
        <v>345</v>
      </c>
      <c r="B77" s="37" t="s">
        <v>346</v>
      </c>
      <c r="C77" s="37"/>
      <c r="D77" s="38">
        <f>D78</f>
        <v>1223200</v>
      </c>
      <c r="E77" s="38">
        <f>E78</f>
        <v>1223200</v>
      </c>
      <c r="F77" s="38">
        <f>F78</f>
        <v>1223200</v>
      </c>
    </row>
    <row r="78" spans="1:6" ht="69.75" customHeight="1">
      <c r="A78" s="44" t="s">
        <v>347</v>
      </c>
      <c r="B78" s="37" t="s">
        <v>348</v>
      </c>
      <c r="C78" s="37"/>
      <c r="D78" s="38">
        <f>D79+D80</f>
        <v>1223200</v>
      </c>
      <c r="E78" s="38">
        <f>E79+E80</f>
        <v>1223200</v>
      </c>
      <c r="F78" s="38">
        <f>F79+F80</f>
        <v>1223200</v>
      </c>
    </row>
    <row r="79" spans="1:6" ht="75">
      <c r="A79" s="40" t="s">
        <v>248</v>
      </c>
      <c r="B79" s="37" t="s">
        <v>348</v>
      </c>
      <c r="C79" s="37" t="s">
        <v>256</v>
      </c>
      <c r="D79" s="38">
        <f>'Прил 6'!G325</f>
        <v>1080000</v>
      </c>
      <c r="E79" s="38">
        <f>'Прил 6'!H325</f>
        <v>1223200</v>
      </c>
      <c r="F79" s="38">
        <f>'Прил 6'!I325</f>
        <v>1223200</v>
      </c>
    </row>
    <row r="80" spans="1:6" ht="37.5">
      <c r="A80" s="40" t="s">
        <v>284</v>
      </c>
      <c r="B80" s="37" t="s">
        <v>348</v>
      </c>
      <c r="C80" s="37" t="s">
        <v>315</v>
      </c>
      <c r="D80" s="38">
        <f>'Прил 6'!G326</f>
        <v>143200</v>
      </c>
      <c r="E80" s="38">
        <f>'Прил 6'!H326</f>
        <v>0</v>
      </c>
      <c r="F80" s="38">
        <f>'Прил 6'!I326</f>
        <v>0</v>
      </c>
    </row>
    <row r="81" spans="1:10" ht="59.25" customHeight="1">
      <c r="A81" s="40" t="s">
        <v>698</v>
      </c>
      <c r="B81" s="37" t="s">
        <v>699</v>
      </c>
      <c r="C81" s="37"/>
      <c r="D81" s="38">
        <f t="shared" ref="D81:F82" si="6">D82</f>
        <v>18129741</v>
      </c>
      <c r="E81" s="38">
        <f t="shared" si="6"/>
        <v>18129741</v>
      </c>
      <c r="F81" s="38">
        <f t="shared" si="6"/>
        <v>18129741</v>
      </c>
    </row>
    <row r="82" spans="1:10" ht="39.75" customHeight="1">
      <c r="A82" s="54" t="s">
        <v>700</v>
      </c>
      <c r="B82" s="37" t="s">
        <v>701</v>
      </c>
      <c r="C82" s="37"/>
      <c r="D82" s="38">
        <f t="shared" si="6"/>
        <v>18129741</v>
      </c>
      <c r="E82" s="38">
        <f t="shared" si="6"/>
        <v>18129741</v>
      </c>
      <c r="F82" s="38">
        <f t="shared" si="6"/>
        <v>18129741</v>
      </c>
    </row>
    <row r="83" spans="1:10" ht="21.4" customHeight="1">
      <c r="A83" s="55" t="s">
        <v>611</v>
      </c>
      <c r="B83" s="37" t="s">
        <v>701</v>
      </c>
      <c r="C83" s="37" t="s">
        <v>612</v>
      </c>
      <c r="D83" s="38">
        <f>'Прил 6'!G333</f>
        <v>18129741</v>
      </c>
      <c r="E83" s="38">
        <f>'Прил 6'!H333</f>
        <v>18129741</v>
      </c>
      <c r="F83" s="38">
        <f>'Прил 6'!I333</f>
        <v>18129741</v>
      </c>
    </row>
    <row r="84" spans="1:10" ht="56.25">
      <c r="A84" s="214" t="s">
        <v>865</v>
      </c>
      <c r="B84" s="37" t="s">
        <v>838</v>
      </c>
      <c r="C84" s="37"/>
      <c r="D84" s="38">
        <f>D85+D89+D87</f>
        <v>52686578</v>
      </c>
      <c r="E84" s="38">
        <f>E85+E89</f>
        <v>0</v>
      </c>
      <c r="F84" s="38">
        <f>F85+F89</f>
        <v>0</v>
      </c>
    </row>
    <row r="85" spans="1:10" ht="37.5">
      <c r="A85" s="214" t="s">
        <v>841</v>
      </c>
      <c r="B85" s="122" t="s">
        <v>839</v>
      </c>
      <c r="C85" s="37"/>
      <c r="D85" s="38">
        <f>D86</f>
        <v>41337630</v>
      </c>
      <c r="E85" s="38">
        <f>E86</f>
        <v>0</v>
      </c>
      <c r="F85" s="38">
        <f>F86</f>
        <v>0</v>
      </c>
    </row>
    <row r="86" spans="1:10" ht="18.75">
      <c r="A86" s="215" t="s">
        <v>611</v>
      </c>
      <c r="B86" s="122" t="s">
        <v>839</v>
      </c>
      <c r="C86" s="37" t="s">
        <v>612</v>
      </c>
      <c r="D86" s="38">
        <f>'Прил 6'!G303</f>
        <v>41337630</v>
      </c>
      <c r="E86" s="38">
        <f>'Прил 6'!H303</f>
        <v>0</v>
      </c>
      <c r="F86" s="38">
        <f>'Прил 6'!I303</f>
        <v>0</v>
      </c>
    </row>
    <row r="87" spans="1:10" ht="57" customHeight="1">
      <c r="A87" s="214" t="s">
        <v>950</v>
      </c>
      <c r="B87" s="122" t="s">
        <v>951</v>
      </c>
      <c r="C87" s="122"/>
      <c r="D87" s="38">
        <f>D88</f>
        <v>10621519</v>
      </c>
      <c r="E87" s="38"/>
      <c r="F87" s="38"/>
    </row>
    <row r="88" spans="1:10" ht="18.75">
      <c r="A88" s="215" t="s">
        <v>611</v>
      </c>
      <c r="B88" s="122" t="s">
        <v>951</v>
      </c>
      <c r="C88" s="122" t="s">
        <v>612</v>
      </c>
      <c r="D88" s="38">
        <f>'Прил 6'!G305</f>
        <v>10621519</v>
      </c>
      <c r="E88" s="38"/>
      <c r="F88" s="38"/>
    </row>
    <row r="89" spans="1:10" ht="43.5" customHeight="1">
      <c r="A89" s="214" t="s">
        <v>842</v>
      </c>
      <c r="B89" s="122" t="s">
        <v>840</v>
      </c>
      <c r="C89" s="122"/>
      <c r="D89" s="38">
        <f>D90</f>
        <v>727429</v>
      </c>
      <c r="E89" s="38">
        <f>E90</f>
        <v>0</v>
      </c>
      <c r="F89" s="38">
        <f>F90</f>
        <v>0</v>
      </c>
    </row>
    <row r="90" spans="1:10" ht="37.5">
      <c r="A90" s="125" t="s">
        <v>284</v>
      </c>
      <c r="B90" s="122" t="s">
        <v>840</v>
      </c>
      <c r="C90" s="122" t="s">
        <v>315</v>
      </c>
      <c r="D90" s="38">
        <f>'Прил 6'!G307</f>
        <v>727429</v>
      </c>
      <c r="E90" s="38">
        <f>'Прил 6'!H307</f>
        <v>0</v>
      </c>
      <c r="F90" s="38">
        <f>'Прил 6'!I307</f>
        <v>0</v>
      </c>
    </row>
    <row r="91" spans="1:10" s="60" customFormat="1" ht="45.75" customHeight="1">
      <c r="A91" s="42" t="s">
        <v>532</v>
      </c>
      <c r="B91" s="32" t="s">
        <v>501</v>
      </c>
      <c r="C91" s="32"/>
      <c r="D91" s="33">
        <f>D92+D102+D170+D185</f>
        <v>660943867.39999998</v>
      </c>
      <c r="E91" s="33">
        <f>E92+E102+E170+E185</f>
        <v>589320763.51999998</v>
      </c>
      <c r="F91" s="33">
        <f>F92+F102+F170+F185</f>
        <v>608435639.05000007</v>
      </c>
      <c r="G91" s="101"/>
      <c r="H91" s="101"/>
      <c r="I91" s="101"/>
      <c r="J91" s="101"/>
    </row>
    <row r="92" spans="1:10" s="60" customFormat="1" ht="56.25">
      <c r="A92" s="40" t="s">
        <v>614</v>
      </c>
      <c r="B92" s="37" t="s">
        <v>615</v>
      </c>
      <c r="C92" s="37"/>
      <c r="D92" s="38">
        <f>D93+D99</f>
        <v>8830878.7699999996</v>
      </c>
      <c r="E92" s="38">
        <f>E93+E99</f>
        <v>10355116.01</v>
      </c>
      <c r="F92" s="38">
        <f>F93+F99</f>
        <v>10342430.109999999</v>
      </c>
      <c r="G92" s="39"/>
      <c r="H92" s="101"/>
      <c r="I92" s="101"/>
      <c r="J92" s="101"/>
    </row>
    <row r="93" spans="1:10" s="60" customFormat="1" ht="37.5">
      <c r="A93" s="40" t="s">
        <v>616</v>
      </c>
      <c r="B93" s="37" t="s">
        <v>617</v>
      </c>
      <c r="C93" s="37"/>
      <c r="D93" s="38">
        <f>D94+D96</f>
        <v>6710369.7700000005</v>
      </c>
      <c r="E93" s="38">
        <f>E94+E96</f>
        <v>8234607.0099999998</v>
      </c>
      <c r="F93" s="38">
        <f>F94+F96</f>
        <v>8221921.1100000003</v>
      </c>
      <c r="G93" s="101"/>
      <c r="H93" s="101"/>
      <c r="I93" s="101"/>
      <c r="J93" s="101"/>
    </row>
    <row r="94" spans="1:10" s="60" customFormat="1" ht="56.25">
      <c r="A94" s="40" t="s">
        <v>618</v>
      </c>
      <c r="B94" s="37" t="s">
        <v>619</v>
      </c>
      <c r="C94" s="37"/>
      <c r="D94" s="38">
        <f>D95</f>
        <v>326388</v>
      </c>
      <c r="E94" s="38">
        <f>E95</f>
        <v>326388</v>
      </c>
      <c r="F94" s="38">
        <f>F95</f>
        <v>326388</v>
      </c>
      <c r="G94" s="101"/>
      <c r="H94" s="101"/>
    </row>
    <row r="95" spans="1:10" s="60" customFormat="1" ht="75">
      <c r="A95" s="40" t="s">
        <v>248</v>
      </c>
      <c r="B95" s="37" t="s">
        <v>619</v>
      </c>
      <c r="C95" s="37" t="s">
        <v>256</v>
      </c>
      <c r="D95" s="38">
        <f>'Прил 6'!G515</f>
        <v>326388</v>
      </c>
      <c r="E95" s="38">
        <f>'Прил 6'!H515</f>
        <v>326388</v>
      </c>
      <c r="F95" s="38">
        <f>'Прил 6'!I515</f>
        <v>326388</v>
      </c>
      <c r="G95" s="101"/>
    </row>
    <row r="96" spans="1:10" s="60" customFormat="1" ht="37.5">
      <c r="A96" s="40" t="s">
        <v>397</v>
      </c>
      <c r="B96" s="37" t="s">
        <v>620</v>
      </c>
      <c r="C96" s="37"/>
      <c r="D96" s="38">
        <f>D97+D98</f>
        <v>6383981.7700000005</v>
      </c>
      <c r="E96" s="38">
        <f>E97+E98</f>
        <v>7908219.0099999998</v>
      </c>
      <c r="F96" s="38">
        <f>F97+F98</f>
        <v>7895533.1100000003</v>
      </c>
      <c r="G96" s="101"/>
    </row>
    <row r="97" spans="1:9" s="60" customFormat="1" ht="76.7" customHeight="1">
      <c r="A97" s="40" t="s">
        <v>248</v>
      </c>
      <c r="B97" s="37" t="s">
        <v>620</v>
      </c>
      <c r="C97" s="37" t="s">
        <v>256</v>
      </c>
      <c r="D97" s="38">
        <f>'Прил 6'!G517+'Прил 6'!G539</f>
        <v>6004633.6900000004</v>
      </c>
      <c r="E97" s="38">
        <f>'Прил 6'!H517+'Прил 6'!H539</f>
        <v>7362914.0300000003</v>
      </c>
      <c r="F97" s="38">
        <f>'Прил 6'!I517+'Прил 6'!I539</f>
        <v>7361714.0300000003</v>
      </c>
      <c r="G97" s="101"/>
    </row>
    <row r="98" spans="1:9" s="60" customFormat="1" ht="37.5">
      <c r="A98" s="40" t="s">
        <v>284</v>
      </c>
      <c r="B98" s="37" t="s">
        <v>620</v>
      </c>
      <c r="C98" s="37" t="s">
        <v>315</v>
      </c>
      <c r="D98" s="38">
        <f>'Прил 6'!G518</f>
        <v>379348.08</v>
      </c>
      <c r="E98" s="38">
        <f>'Прил 6'!H518</f>
        <v>545304.98</v>
      </c>
      <c r="F98" s="38">
        <f>'Прил 6'!I518</f>
        <v>533819.07999999996</v>
      </c>
      <c r="G98" s="101"/>
    </row>
    <row r="99" spans="1:9" s="60" customFormat="1" ht="37.5">
      <c r="A99" s="40" t="s">
        <v>621</v>
      </c>
      <c r="B99" s="37" t="s">
        <v>622</v>
      </c>
      <c r="C99" s="37"/>
      <c r="D99" s="38">
        <f t="shared" ref="D99:F100" si="7">D100</f>
        <v>2120509</v>
      </c>
      <c r="E99" s="38">
        <f t="shared" si="7"/>
        <v>2120509</v>
      </c>
      <c r="F99" s="38">
        <f t="shared" si="7"/>
        <v>2120509</v>
      </c>
      <c r="G99" s="101"/>
    </row>
    <row r="100" spans="1:9" s="60" customFormat="1" ht="37.5">
      <c r="A100" s="40" t="s">
        <v>246</v>
      </c>
      <c r="B100" s="37" t="s">
        <v>623</v>
      </c>
      <c r="C100" s="37"/>
      <c r="D100" s="38">
        <f t="shared" si="7"/>
        <v>2120509</v>
      </c>
      <c r="E100" s="38">
        <f t="shared" si="7"/>
        <v>2120509</v>
      </c>
      <c r="F100" s="38">
        <f t="shared" si="7"/>
        <v>2120509</v>
      </c>
      <c r="G100" s="101"/>
    </row>
    <row r="101" spans="1:9" s="60" customFormat="1" ht="75">
      <c r="A101" s="40" t="s">
        <v>248</v>
      </c>
      <c r="B101" s="37" t="s">
        <v>623</v>
      </c>
      <c r="C101" s="37" t="s">
        <v>256</v>
      </c>
      <c r="D101" s="38">
        <f>'Прил 6'!G521</f>
        <v>2120509</v>
      </c>
      <c r="E101" s="38">
        <f>'Прил 6'!H521</f>
        <v>2120509</v>
      </c>
      <c r="F101" s="38">
        <f>'Прил 6'!I521</f>
        <v>2120509</v>
      </c>
      <c r="G101" s="101"/>
    </row>
    <row r="102" spans="1:9" ht="37.5">
      <c r="A102" s="40" t="s">
        <v>502</v>
      </c>
      <c r="B102" s="37" t="s">
        <v>503</v>
      </c>
      <c r="C102" s="37"/>
      <c r="D102" s="38">
        <f>D103+D108+D111+D120+D123+D130+D159+D162+D167+D153+D156</f>
        <v>619182634.99000001</v>
      </c>
      <c r="E102" s="38">
        <f>E103+E108+E111+E120+E123+E130+E159+E162+E167+E153+E156</f>
        <v>555693769.24000001</v>
      </c>
      <c r="F102" s="38">
        <f>F103+F108+F111+F120+F123+F130+F159+F162+F167+F153+F156</f>
        <v>574032092.24000001</v>
      </c>
      <c r="G102" s="39"/>
      <c r="H102" s="39"/>
      <c r="I102" s="39"/>
    </row>
    <row r="103" spans="1:9" ht="37.5">
      <c r="A103" s="44" t="s">
        <v>504</v>
      </c>
      <c r="B103" s="37" t="s">
        <v>505</v>
      </c>
      <c r="C103" s="37"/>
      <c r="D103" s="38">
        <f>D104+D106</f>
        <v>48817231</v>
      </c>
      <c r="E103" s="38">
        <f>E104+E106</f>
        <v>50318228</v>
      </c>
      <c r="F103" s="38">
        <f>F104+F106</f>
        <v>50318228</v>
      </c>
      <c r="G103" s="39"/>
      <c r="H103" s="39"/>
      <c r="I103" s="39"/>
    </row>
    <row r="104" spans="1:9" ht="18.75">
      <c r="A104" s="40" t="s">
        <v>703</v>
      </c>
      <c r="B104" s="37" t="s">
        <v>704</v>
      </c>
      <c r="C104" s="32"/>
      <c r="D104" s="38">
        <f>D105</f>
        <v>4861698</v>
      </c>
      <c r="E104" s="38">
        <f>E105</f>
        <v>6362695</v>
      </c>
      <c r="F104" s="38">
        <f>F105</f>
        <v>6362695</v>
      </c>
      <c r="G104" s="39"/>
      <c r="H104" s="39"/>
      <c r="I104" s="39"/>
    </row>
    <row r="105" spans="1:9" ht="18.75">
      <c r="A105" s="55" t="s">
        <v>611</v>
      </c>
      <c r="B105" s="37" t="s">
        <v>704</v>
      </c>
      <c r="C105" s="37" t="s">
        <v>612</v>
      </c>
      <c r="D105" s="38">
        <f>'Прил 6'!G543</f>
        <v>4861698</v>
      </c>
      <c r="E105" s="38">
        <f>'Прил 6'!H543</f>
        <v>6362695</v>
      </c>
      <c r="F105" s="38">
        <f>'Прил 6'!I543</f>
        <v>6362695</v>
      </c>
    </row>
    <row r="106" spans="1:9" ht="131.25">
      <c r="A106" s="40" t="s">
        <v>506</v>
      </c>
      <c r="B106" s="37" t="s">
        <v>507</v>
      </c>
      <c r="C106" s="37"/>
      <c r="D106" s="38">
        <f>D107</f>
        <v>43955533</v>
      </c>
      <c r="E106" s="38">
        <f>E107</f>
        <v>43955533</v>
      </c>
      <c r="F106" s="38">
        <f>F107</f>
        <v>43955533</v>
      </c>
      <c r="G106" s="39"/>
    </row>
    <row r="107" spans="1:9" ht="37.5">
      <c r="A107" s="40" t="s">
        <v>333</v>
      </c>
      <c r="B107" s="37" t="s">
        <v>507</v>
      </c>
      <c r="C107" s="37" t="s">
        <v>334</v>
      </c>
      <c r="D107" s="38">
        <f>'Прил 6'!G381</f>
        <v>43955533</v>
      </c>
      <c r="E107" s="38">
        <f>'Прил 6'!H381</f>
        <v>43955533</v>
      </c>
      <c r="F107" s="38">
        <f>'Прил 6'!I381</f>
        <v>43955533</v>
      </c>
    </row>
    <row r="108" spans="1:9" ht="41.65" customHeight="1">
      <c r="A108" s="44" t="s">
        <v>533</v>
      </c>
      <c r="B108" s="37" t="s">
        <v>534</v>
      </c>
      <c r="C108" s="37"/>
      <c r="D108" s="38">
        <f t="shared" ref="D108:F109" si="8">D109</f>
        <v>360819257</v>
      </c>
      <c r="E108" s="38">
        <f t="shared" si="8"/>
        <v>358678476</v>
      </c>
      <c r="F108" s="38">
        <f t="shared" si="8"/>
        <v>358678476</v>
      </c>
    </row>
    <row r="109" spans="1:9" ht="131.25">
      <c r="A109" s="50" t="s">
        <v>535</v>
      </c>
      <c r="B109" s="37" t="s">
        <v>536</v>
      </c>
      <c r="C109" s="37"/>
      <c r="D109" s="38">
        <f t="shared" si="8"/>
        <v>360819257</v>
      </c>
      <c r="E109" s="38">
        <f t="shared" si="8"/>
        <v>358678476</v>
      </c>
      <c r="F109" s="38">
        <f t="shared" si="8"/>
        <v>358678476</v>
      </c>
    </row>
    <row r="110" spans="1:9" ht="41.65" customHeight="1">
      <c r="A110" s="40" t="s">
        <v>333</v>
      </c>
      <c r="B110" s="37" t="s">
        <v>536</v>
      </c>
      <c r="C110" s="37" t="s">
        <v>334</v>
      </c>
      <c r="D110" s="38">
        <f>'Прил 6'!G411</f>
        <v>360819257</v>
      </c>
      <c r="E110" s="38">
        <f>'Прил 6'!H411</f>
        <v>358678476</v>
      </c>
      <c r="F110" s="38">
        <f>'Прил 6'!I411</f>
        <v>358678476</v>
      </c>
    </row>
    <row r="111" spans="1:9" ht="59.25" customHeight="1">
      <c r="A111" s="40" t="s">
        <v>508</v>
      </c>
      <c r="B111" s="37" t="s">
        <v>509</v>
      </c>
      <c r="C111" s="37"/>
      <c r="D111" s="38">
        <f>D112+D114+D116+D118</f>
        <v>21937809.920000002</v>
      </c>
      <c r="E111" s="38">
        <f>E112+E114+E116+E118</f>
        <v>21267491.920000002</v>
      </c>
      <c r="F111" s="38">
        <f>F112+F114+F116+F118</f>
        <v>21267491.920000002</v>
      </c>
    </row>
    <row r="112" spans="1:9" ht="42.6" customHeight="1">
      <c r="A112" s="40" t="s">
        <v>510</v>
      </c>
      <c r="B112" s="37" t="s">
        <v>511</v>
      </c>
      <c r="C112" s="37"/>
      <c r="D112" s="38">
        <f>D113</f>
        <v>525298</v>
      </c>
      <c r="E112" s="38">
        <f>E113</f>
        <v>0</v>
      </c>
      <c r="F112" s="38">
        <f>F113</f>
        <v>0</v>
      </c>
    </row>
    <row r="113" spans="1:9" ht="39" customHeight="1">
      <c r="A113" s="40" t="s">
        <v>333</v>
      </c>
      <c r="B113" s="37" t="s">
        <v>511</v>
      </c>
      <c r="C113" s="37" t="s">
        <v>334</v>
      </c>
      <c r="D113" s="38">
        <f>'Прил 6'!G384+'Прил 6'!G414</f>
        <v>525298</v>
      </c>
      <c r="E113" s="38">
        <f>'Прил 6'!H384+'Прил 6'!H414</f>
        <v>0</v>
      </c>
      <c r="F113" s="38">
        <f>'Прил 6'!I384+'Прил 6'!I414</f>
        <v>0</v>
      </c>
    </row>
    <row r="114" spans="1:9" ht="102" customHeight="1">
      <c r="A114" s="40" t="s">
        <v>684</v>
      </c>
      <c r="B114" s="37" t="s">
        <v>685</v>
      </c>
      <c r="C114" s="37"/>
      <c r="D114" s="38">
        <f>D115</f>
        <v>16775009</v>
      </c>
      <c r="E114" s="38">
        <f>E115</f>
        <v>16775009</v>
      </c>
      <c r="F114" s="38">
        <f>F115</f>
        <v>16775009</v>
      </c>
    </row>
    <row r="115" spans="1:9" ht="39" customHeight="1">
      <c r="A115" s="40" t="s">
        <v>333</v>
      </c>
      <c r="B115" s="37" t="s">
        <v>685</v>
      </c>
      <c r="C115" s="37" t="s">
        <v>334</v>
      </c>
      <c r="D115" s="38">
        <f>'Прил 6'!G533</f>
        <v>16775009</v>
      </c>
      <c r="E115" s="38">
        <f>'Прил 6'!H533</f>
        <v>16775009</v>
      </c>
      <c r="F115" s="38">
        <f>'Прил 6'!I533</f>
        <v>16775009</v>
      </c>
    </row>
    <row r="116" spans="1:9" ht="46.5" customHeight="1">
      <c r="A116" s="40" t="s">
        <v>512</v>
      </c>
      <c r="B116" s="37" t="s">
        <v>513</v>
      </c>
      <c r="C116" s="37"/>
      <c r="D116" s="38">
        <f>D117</f>
        <v>4422513</v>
      </c>
      <c r="E116" s="38">
        <f>E117</f>
        <v>4422513</v>
      </c>
      <c r="F116" s="38">
        <f>F117</f>
        <v>4422513</v>
      </c>
    </row>
    <row r="117" spans="1:9" ht="43.7" customHeight="1">
      <c r="A117" s="40" t="s">
        <v>333</v>
      </c>
      <c r="B117" s="37" t="s">
        <v>513</v>
      </c>
      <c r="C117" s="37" t="s">
        <v>334</v>
      </c>
      <c r="D117" s="38">
        <f>'Прил 6'!G386+'Прил 6'!G416</f>
        <v>4422513</v>
      </c>
      <c r="E117" s="38">
        <f>'Прил 6'!H386+'Прил 6'!H416</f>
        <v>4422513</v>
      </c>
      <c r="F117" s="38">
        <f>'Прил 6'!I386+'Прил 6'!I416</f>
        <v>4422513</v>
      </c>
      <c r="G117" s="39"/>
      <c r="H117" s="39"/>
      <c r="I117" s="39"/>
    </row>
    <row r="118" spans="1:9" ht="62.85" customHeight="1">
      <c r="A118" s="40" t="s">
        <v>514</v>
      </c>
      <c r="B118" s="37" t="s">
        <v>515</v>
      </c>
      <c r="C118" s="37"/>
      <c r="D118" s="38">
        <f>D119</f>
        <v>214989.91999999998</v>
      </c>
      <c r="E118" s="38">
        <f>E119</f>
        <v>69969.919999999998</v>
      </c>
      <c r="F118" s="38">
        <f>F119</f>
        <v>69969.919999999998</v>
      </c>
      <c r="G118" s="39"/>
      <c r="H118" s="39"/>
      <c r="I118" s="39"/>
    </row>
    <row r="119" spans="1:9" ht="50.1" customHeight="1">
      <c r="A119" s="40" t="s">
        <v>333</v>
      </c>
      <c r="B119" s="37" t="s">
        <v>515</v>
      </c>
      <c r="C119" s="37" t="s">
        <v>334</v>
      </c>
      <c r="D119" s="38">
        <f>'Прил 6'!G388+'Прил 6'!G418</f>
        <v>214989.91999999998</v>
      </c>
      <c r="E119" s="38">
        <f>'Прил 6'!H388+'Прил 6'!H418</f>
        <v>69969.919999999998</v>
      </c>
      <c r="F119" s="38">
        <f>'Прил 6'!I388+'Прил 6'!I418</f>
        <v>69969.919999999998</v>
      </c>
      <c r="G119" s="39"/>
    </row>
    <row r="120" spans="1:9" ht="75">
      <c r="A120" s="40" t="s">
        <v>826</v>
      </c>
      <c r="B120" s="37" t="s">
        <v>823</v>
      </c>
      <c r="C120" s="37"/>
      <c r="D120" s="38">
        <f t="shared" ref="D120:F121" si="9">D121</f>
        <v>54632827</v>
      </c>
      <c r="E120" s="38">
        <f t="shared" si="9"/>
        <v>0</v>
      </c>
      <c r="F120" s="38">
        <f t="shared" si="9"/>
        <v>0</v>
      </c>
      <c r="G120" s="39"/>
    </row>
    <row r="121" spans="1:9" ht="75">
      <c r="A121" s="40" t="s">
        <v>825</v>
      </c>
      <c r="B121" s="37" t="s">
        <v>824</v>
      </c>
      <c r="C121" s="37"/>
      <c r="D121" s="38">
        <f t="shared" si="9"/>
        <v>54632827</v>
      </c>
      <c r="E121" s="38">
        <f t="shared" si="9"/>
        <v>0</v>
      </c>
      <c r="F121" s="38">
        <f t="shared" si="9"/>
        <v>0</v>
      </c>
      <c r="G121" s="39"/>
    </row>
    <row r="122" spans="1:9" ht="37.5">
      <c r="A122" s="40" t="s">
        <v>333</v>
      </c>
      <c r="B122" s="37" t="s">
        <v>824</v>
      </c>
      <c r="C122" s="37" t="s">
        <v>334</v>
      </c>
      <c r="D122" s="38">
        <f>'Прил 6'!G421</f>
        <v>54632827</v>
      </c>
      <c r="E122" s="38">
        <f>'Прил 6'!H421</f>
        <v>0</v>
      </c>
      <c r="F122" s="38">
        <f>'Прил 6'!I421</f>
        <v>0</v>
      </c>
      <c r="G122" s="39"/>
    </row>
    <row r="123" spans="1:9" ht="42.6" customHeight="1">
      <c r="A123" s="40" t="s">
        <v>516</v>
      </c>
      <c r="B123" s="37" t="s">
        <v>517</v>
      </c>
      <c r="C123" s="37"/>
      <c r="D123" s="38">
        <f>D124+D126+D128</f>
        <v>39660019.420000002</v>
      </c>
      <c r="E123" s="38">
        <f>E124+E126+E128</f>
        <v>37251996.57</v>
      </c>
      <c r="F123" s="38">
        <f>F124+F126+F128</f>
        <v>37251996.57</v>
      </c>
    </row>
    <row r="124" spans="1:9" ht="46.9" customHeight="1">
      <c r="A124" s="40" t="s">
        <v>397</v>
      </c>
      <c r="B124" s="37" t="s">
        <v>518</v>
      </c>
      <c r="C124" s="37"/>
      <c r="D124" s="38">
        <f>D125</f>
        <v>37503430.420000002</v>
      </c>
      <c r="E124" s="38">
        <f>E125</f>
        <v>37251996.57</v>
      </c>
      <c r="F124" s="38">
        <f>F125</f>
        <v>37251996.57</v>
      </c>
    </row>
    <row r="125" spans="1:9" ht="40.5" customHeight="1">
      <c r="A125" s="40" t="s">
        <v>333</v>
      </c>
      <c r="B125" s="37" t="s">
        <v>518</v>
      </c>
      <c r="C125" s="37" t="s">
        <v>334</v>
      </c>
      <c r="D125" s="38">
        <f>'Прил 6'!G391+'Прил 6'!G546</f>
        <v>37503430.420000002</v>
      </c>
      <c r="E125" s="38">
        <f>'Прил 6'!H391+'Прил 6'!H546</f>
        <v>37251996.57</v>
      </c>
      <c r="F125" s="38">
        <f>'Прил 6'!I391+'Прил 6'!I546</f>
        <v>37251996.57</v>
      </c>
    </row>
    <row r="126" spans="1:9" ht="29.85" customHeight="1">
      <c r="A126" s="40" t="s">
        <v>519</v>
      </c>
      <c r="B126" s="37" t="s">
        <v>520</v>
      </c>
      <c r="C126" s="37"/>
      <c r="D126" s="38">
        <f>D127</f>
        <v>1293953</v>
      </c>
      <c r="E126" s="38">
        <f>E127</f>
        <v>0</v>
      </c>
      <c r="F126" s="38">
        <f>F127</f>
        <v>0</v>
      </c>
      <c r="G126" s="39"/>
    </row>
    <row r="127" spans="1:9" ht="50.25" customHeight="1">
      <c r="A127" s="40" t="s">
        <v>333</v>
      </c>
      <c r="B127" s="37" t="s">
        <v>520</v>
      </c>
      <c r="C127" s="37" t="s">
        <v>334</v>
      </c>
      <c r="D127" s="38">
        <f>'Прил 6'!G393</f>
        <v>1293953</v>
      </c>
      <c r="E127" s="38">
        <f>'Прил 6'!H393</f>
        <v>0</v>
      </c>
      <c r="F127" s="38">
        <f>'Прил 6'!I393</f>
        <v>0</v>
      </c>
    </row>
    <row r="128" spans="1:9" ht="38.450000000000003" customHeight="1">
      <c r="A128" s="40" t="s">
        <v>521</v>
      </c>
      <c r="B128" s="37" t="s">
        <v>522</v>
      </c>
      <c r="C128" s="37"/>
      <c r="D128" s="38">
        <f>D129</f>
        <v>862636</v>
      </c>
      <c r="E128" s="38">
        <f>E129</f>
        <v>0</v>
      </c>
      <c r="F128" s="38">
        <f>F129</f>
        <v>0</v>
      </c>
    </row>
    <row r="129" spans="1:7" ht="43.7" customHeight="1">
      <c r="A129" s="40" t="s">
        <v>333</v>
      </c>
      <c r="B129" s="37" t="s">
        <v>522</v>
      </c>
      <c r="C129" s="37" t="s">
        <v>334</v>
      </c>
      <c r="D129" s="38">
        <f>'Прил 6'!G395</f>
        <v>862636</v>
      </c>
      <c r="E129" s="38">
        <f>'Прил 6'!H395</f>
        <v>0</v>
      </c>
      <c r="F129" s="38">
        <f>'Прил 6'!I395</f>
        <v>0</v>
      </c>
    </row>
    <row r="130" spans="1:7" ht="43.7" customHeight="1">
      <c r="A130" s="40" t="s">
        <v>537</v>
      </c>
      <c r="B130" s="37" t="s">
        <v>538</v>
      </c>
      <c r="C130" s="37"/>
      <c r="D130" s="38">
        <f>D131+D133+D135+D137+D141+D143+D145+D147+D149+D151</f>
        <v>61685030.650000006</v>
      </c>
      <c r="E130" s="38">
        <f>E131+E133+E135+E137+E141+E143+E145+E147+E149+E151</f>
        <v>51485990.75</v>
      </c>
      <c r="F130" s="38">
        <f>F131+F133+F135+F137+F141+F143+F145+F147+F149+F151</f>
        <v>51485990.75</v>
      </c>
      <c r="G130" s="39"/>
    </row>
    <row r="131" spans="1:7" ht="18.75">
      <c r="A131" s="125" t="s">
        <v>835</v>
      </c>
      <c r="B131" s="122" t="s">
        <v>834</v>
      </c>
      <c r="C131" s="122"/>
      <c r="D131" s="38">
        <f>D132</f>
        <v>120000</v>
      </c>
      <c r="E131" s="38">
        <f>E132</f>
        <v>0</v>
      </c>
      <c r="F131" s="38">
        <f>F132</f>
        <v>0</v>
      </c>
      <c r="G131" s="39"/>
    </row>
    <row r="132" spans="1:7" ht="43.7" customHeight="1">
      <c r="A132" s="125" t="s">
        <v>333</v>
      </c>
      <c r="B132" s="122" t="s">
        <v>834</v>
      </c>
      <c r="C132" s="122" t="s">
        <v>334</v>
      </c>
      <c r="D132" s="38">
        <f>'Прил 6'!G424</f>
        <v>120000</v>
      </c>
      <c r="E132" s="38">
        <f>'Прил 6'!H424</f>
        <v>0</v>
      </c>
      <c r="F132" s="38">
        <f>'Прил 6'!I424</f>
        <v>0</v>
      </c>
      <c r="G132" s="39"/>
    </row>
    <row r="133" spans="1:7" ht="75">
      <c r="A133" s="40" t="s">
        <v>539</v>
      </c>
      <c r="B133" s="37" t="s">
        <v>540</v>
      </c>
      <c r="C133" s="37"/>
      <c r="D133" s="38">
        <f>D134</f>
        <v>1464610</v>
      </c>
      <c r="E133" s="38">
        <f>E134</f>
        <v>0</v>
      </c>
      <c r="F133" s="38">
        <f>F134</f>
        <v>0</v>
      </c>
    </row>
    <row r="134" spans="1:7" ht="43.7" customHeight="1">
      <c r="A134" s="40" t="s">
        <v>333</v>
      </c>
      <c r="B134" s="37" t="s">
        <v>540</v>
      </c>
      <c r="C134" s="37" t="s">
        <v>334</v>
      </c>
      <c r="D134" s="38">
        <f>'Прил 6'!G426</f>
        <v>1464610</v>
      </c>
      <c r="E134" s="38">
        <f>'Прил 6'!H426</f>
        <v>0</v>
      </c>
      <c r="F134" s="38">
        <f>'Прил 6'!I426</f>
        <v>0</v>
      </c>
      <c r="G134" s="39"/>
    </row>
    <row r="135" spans="1:7" ht="75">
      <c r="A135" s="40" t="s">
        <v>541</v>
      </c>
      <c r="B135" s="37" t="s">
        <v>542</v>
      </c>
      <c r="C135" s="37"/>
      <c r="D135" s="38">
        <f>D136</f>
        <v>420219</v>
      </c>
      <c r="E135" s="38">
        <f>E136</f>
        <v>0</v>
      </c>
      <c r="F135" s="38">
        <f>F136</f>
        <v>0</v>
      </c>
    </row>
    <row r="136" spans="1:7" ht="37.5">
      <c r="A136" s="40" t="s">
        <v>333</v>
      </c>
      <c r="B136" s="37" t="s">
        <v>542</v>
      </c>
      <c r="C136" s="37" t="s">
        <v>334</v>
      </c>
      <c r="D136" s="38">
        <f>'Прил 6'!G428</f>
        <v>420219</v>
      </c>
      <c r="E136" s="38">
        <f>'Прил 6'!H428</f>
        <v>0</v>
      </c>
      <c r="F136" s="38">
        <f>'Прил 6'!I428</f>
        <v>0</v>
      </c>
    </row>
    <row r="137" spans="1:7" ht="37.5">
      <c r="A137" s="40" t="s">
        <v>397</v>
      </c>
      <c r="B137" s="37" t="s">
        <v>543</v>
      </c>
      <c r="C137" s="37"/>
      <c r="D137" s="38">
        <f>D140+D138+D139</f>
        <v>38885659.090000004</v>
      </c>
      <c r="E137" s="38">
        <f>E140+E138+E139</f>
        <v>39769566.75</v>
      </c>
      <c r="F137" s="38">
        <f>F140+F138+F139</f>
        <v>39769566.75</v>
      </c>
    </row>
    <row r="138" spans="1:7" ht="43.7" customHeight="1">
      <c r="A138" s="40" t="s">
        <v>284</v>
      </c>
      <c r="B138" s="37" t="s">
        <v>543</v>
      </c>
      <c r="C138" s="37" t="s">
        <v>315</v>
      </c>
      <c r="D138" s="38">
        <f>'Прил 6'!G430</f>
        <v>0</v>
      </c>
      <c r="E138" s="38">
        <f>'Прил 6'!H430</f>
        <v>0</v>
      </c>
      <c r="F138" s="38">
        <f>'Прил 6'!I430</f>
        <v>0</v>
      </c>
    </row>
    <row r="139" spans="1:7" ht="40.5" customHeight="1">
      <c r="A139" s="40" t="s">
        <v>427</v>
      </c>
      <c r="B139" s="37" t="s">
        <v>543</v>
      </c>
      <c r="C139" s="37" t="s">
        <v>428</v>
      </c>
      <c r="D139" s="38">
        <f>'Прил 6'!G431</f>
        <v>590000</v>
      </c>
      <c r="E139" s="38">
        <f>'Прил 6'!H431</f>
        <v>0</v>
      </c>
      <c r="F139" s="38">
        <f>'Прил 6'!I431</f>
        <v>0</v>
      </c>
    </row>
    <row r="140" spans="1:7" ht="43.7" customHeight="1">
      <c r="A140" s="40" t="s">
        <v>333</v>
      </c>
      <c r="B140" s="37" t="s">
        <v>543</v>
      </c>
      <c r="C140" s="37" t="s">
        <v>334</v>
      </c>
      <c r="D140" s="38">
        <f>'Прил 6'!G432</f>
        <v>38295659.090000004</v>
      </c>
      <c r="E140" s="38">
        <f>'Прил 6'!H432</f>
        <v>39769566.75</v>
      </c>
      <c r="F140" s="38">
        <f>'Прил 6'!I432</f>
        <v>39769566.75</v>
      </c>
    </row>
    <row r="141" spans="1:7" ht="43.7" customHeight="1">
      <c r="A141" s="40" t="s">
        <v>544</v>
      </c>
      <c r="B141" s="37" t="s">
        <v>545</v>
      </c>
      <c r="C141" s="37"/>
      <c r="D141" s="38">
        <f>D142</f>
        <v>3810600</v>
      </c>
      <c r="E141" s="38">
        <f>E142</f>
        <v>3860190</v>
      </c>
      <c r="F141" s="38">
        <f>F142</f>
        <v>3860190</v>
      </c>
    </row>
    <row r="142" spans="1:7" ht="43.7" customHeight="1">
      <c r="A142" s="40" t="s">
        <v>333</v>
      </c>
      <c r="B142" s="37" t="s">
        <v>545</v>
      </c>
      <c r="C142" s="37" t="s">
        <v>334</v>
      </c>
      <c r="D142" s="38">
        <f>'Прил 6'!G434</f>
        <v>3810600</v>
      </c>
      <c r="E142" s="38">
        <f>'Прил 6'!H434</f>
        <v>3860190</v>
      </c>
      <c r="F142" s="38">
        <f>'Прил 6'!I434</f>
        <v>3860190</v>
      </c>
    </row>
    <row r="143" spans="1:7" ht="24.6" customHeight="1">
      <c r="A143" s="40" t="s">
        <v>425</v>
      </c>
      <c r="B143" s="37" t="s">
        <v>546</v>
      </c>
      <c r="C143" s="37"/>
      <c r="D143" s="38">
        <f>D144</f>
        <v>5289145</v>
      </c>
      <c r="E143" s="38">
        <f>E144</f>
        <v>0</v>
      </c>
      <c r="F143" s="38">
        <f>F144</f>
        <v>0</v>
      </c>
    </row>
    <row r="144" spans="1:7" ht="43.7" customHeight="1">
      <c r="A144" s="40" t="s">
        <v>333</v>
      </c>
      <c r="B144" s="37" t="s">
        <v>546</v>
      </c>
      <c r="C144" s="37" t="s">
        <v>334</v>
      </c>
      <c r="D144" s="38">
        <f>'Прил 6'!G436</f>
        <v>5289145</v>
      </c>
      <c r="E144" s="38">
        <f>'Прил 6'!H436</f>
        <v>0</v>
      </c>
      <c r="F144" s="38">
        <f>'Прил 6'!I436</f>
        <v>0</v>
      </c>
    </row>
    <row r="145" spans="1:6" ht="81" customHeight="1">
      <c r="A145" s="40" t="s">
        <v>547</v>
      </c>
      <c r="B145" s="37" t="s">
        <v>548</v>
      </c>
      <c r="C145" s="37"/>
      <c r="D145" s="38">
        <f>D146</f>
        <v>2254278</v>
      </c>
      <c r="E145" s="38">
        <f>E146</f>
        <v>2852988</v>
      </c>
      <c r="F145" s="38">
        <f>F146</f>
        <v>2852988</v>
      </c>
    </row>
    <row r="146" spans="1:6" ht="43.7" customHeight="1">
      <c r="A146" s="40" t="s">
        <v>333</v>
      </c>
      <c r="B146" s="37" t="s">
        <v>548</v>
      </c>
      <c r="C146" s="37" t="s">
        <v>334</v>
      </c>
      <c r="D146" s="38">
        <f>'Прил 6'!G438</f>
        <v>2254278</v>
      </c>
      <c r="E146" s="38">
        <f>'Прил 6'!H438</f>
        <v>2852988</v>
      </c>
      <c r="F146" s="38">
        <f>'Прил 6'!I438</f>
        <v>2852988</v>
      </c>
    </row>
    <row r="147" spans="1:6" ht="77.849999999999994" customHeight="1">
      <c r="A147" s="40" t="s">
        <v>549</v>
      </c>
      <c r="B147" s="37" t="s">
        <v>550</v>
      </c>
      <c r="C147" s="37"/>
      <c r="D147" s="38">
        <f>D148</f>
        <v>3916040</v>
      </c>
      <c r="E147" s="38">
        <f>E148</f>
        <v>5003246</v>
      </c>
      <c r="F147" s="38">
        <f>F148</f>
        <v>5003246</v>
      </c>
    </row>
    <row r="148" spans="1:6" ht="43.7" customHeight="1">
      <c r="A148" s="40" t="s">
        <v>333</v>
      </c>
      <c r="B148" s="37" t="s">
        <v>550</v>
      </c>
      <c r="C148" s="37" t="s">
        <v>334</v>
      </c>
      <c r="D148" s="38">
        <f>'Прил 6'!G440</f>
        <v>3916040</v>
      </c>
      <c r="E148" s="38">
        <f>'Прил 6'!H440</f>
        <v>5003246</v>
      </c>
      <c r="F148" s="38">
        <f>'Прил 6'!I440</f>
        <v>5003246</v>
      </c>
    </row>
    <row r="149" spans="1:6" ht="93.75">
      <c r="A149" s="40" t="s">
        <v>828</v>
      </c>
      <c r="B149" s="37" t="s">
        <v>827</v>
      </c>
      <c r="C149" s="37"/>
      <c r="D149" s="38">
        <f>D150</f>
        <v>1998382.56</v>
      </c>
      <c r="E149" s="38">
        <f>E150</f>
        <v>0</v>
      </c>
      <c r="F149" s="38">
        <f>F150</f>
        <v>0</v>
      </c>
    </row>
    <row r="150" spans="1:6" ht="37.5">
      <c r="A150" s="40" t="s">
        <v>333</v>
      </c>
      <c r="B150" s="37" t="s">
        <v>827</v>
      </c>
      <c r="C150" s="37" t="s">
        <v>334</v>
      </c>
      <c r="D150" s="38">
        <f>'Прил 6'!G442</f>
        <v>1998382.56</v>
      </c>
      <c r="E150" s="38">
        <f>'Прил 6'!H442</f>
        <v>0</v>
      </c>
      <c r="F150" s="38">
        <f>'Прил 6'!I442</f>
        <v>0</v>
      </c>
    </row>
    <row r="151" spans="1:6" ht="37.5">
      <c r="A151" s="40" t="s">
        <v>521</v>
      </c>
      <c r="B151" s="37" t="s">
        <v>551</v>
      </c>
      <c r="C151" s="37"/>
      <c r="D151" s="38">
        <f>D152</f>
        <v>3526097</v>
      </c>
      <c r="E151" s="38">
        <f>E152</f>
        <v>0</v>
      </c>
      <c r="F151" s="38">
        <f>F152</f>
        <v>0</v>
      </c>
    </row>
    <row r="152" spans="1:6" ht="43.7" customHeight="1">
      <c r="A152" s="40" t="s">
        <v>333</v>
      </c>
      <c r="B152" s="37" t="s">
        <v>551</v>
      </c>
      <c r="C152" s="37" t="s">
        <v>334</v>
      </c>
      <c r="D152" s="38">
        <f>'Прил 6'!G444</f>
        <v>3526097</v>
      </c>
      <c r="E152" s="38">
        <f>'Прил 6'!H444</f>
        <v>0</v>
      </c>
      <c r="F152" s="38">
        <f>'Прил 6'!I444</f>
        <v>0</v>
      </c>
    </row>
    <row r="153" spans="1:6" ht="80.25" customHeight="1">
      <c r="A153" s="125" t="s">
        <v>952</v>
      </c>
      <c r="B153" s="122" t="s">
        <v>953</v>
      </c>
      <c r="C153" s="122"/>
      <c r="D153" s="38">
        <f>D154</f>
        <v>5814074</v>
      </c>
      <c r="E153" s="38"/>
      <c r="F153" s="38"/>
    </row>
    <row r="154" spans="1:6" ht="76.5" customHeight="1">
      <c r="A154" s="125" t="s">
        <v>954</v>
      </c>
      <c r="B154" s="122" t="s">
        <v>955</v>
      </c>
      <c r="C154" s="122"/>
      <c r="D154" s="38">
        <f>D155</f>
        <v>5814074</v>
      </c>
      <c r="E154" s="38"/>
      <c r="F154" s="38"/>
    </row>
    <row r="155" spans="1:6" ht="50.25" customHeight="1">
      <c r="A155" s="125" t="s">
        <v>333</v>
      </c>
      <c r="B155" s="122" t="s">
        <v>955</v>
      </c>
      <c r="C155" s="122" t="s">
        <v>334</v>
      </c>
      <c r="D155" s="38">
        <f>'Прил 6'!G447</f>
        <v>5814074</v>
      </c>
      <c r="E155" s="38"/>
      <c r="F155" s="38"/>
    </row>
    <row r="156" spans="1:6" ht="50.25" customHeight="1">
      <c r="A156" s="125" t="s">
        <v>961</v>
      </c>
      <c r="B156" s="122" t="s">
        <v>962</v>
      </c>
      <c r="C156" s="122"/>
      <c r="D156" s="38">
        <f t="shared" ref="D156:F157" si="10">D157</f>
        <v>8853600</v>
      </c>
      <c r="E156" s="38">
        <f t="shared" si="10"/>
        <v>26560800</v>
      </c>
      <c r="F156" s="38">
        <f t="shared" si="10"/>
        <v>26560800</v>
      </c>
    </row>
    <row r="157" spans="1:6" ht="50.25" customHeight="1">
      <c r="A157" s="125" t="s">
        <v>963</v>
      </c>
      <c r="B157" s="122" t="s">
        <v>964</v>
      </c>
      <c r="C157" s="122"/>
      <c r="D157" s="38">
        <f t="shared" si="10"/>
        <v>8853600</v>
      </c>
      <c r="E157" s="38">
        <f t="shared" si="10"/>
        <v>26560800</v>
      </c>
      <c r="F157" s="38">
        <f t="shared" si="10"/>
        <v>26560800</v>
      </c>
    </row>
    <row r="158" spans="1:6" ht="50.25" customHeight="1">
      <c r="A158" s="125" t="s">
        <v>333</v>
      </c>
      <c r="B158" s="122" t="s">
        <v>964</v>
      </c>
      <c r="C158" s="122" t="s">
        <v>334</v>
      </c>
      <c r="D158" s="38">
        <f>'Прил 6'!G450</f>
        <v>8853600</v>
      </c>
      <c r="E158" s="38">
        <f>'Прил 6'!H450</f>
        <v>26560800</v>
      </c>
      <c r="F158" s="38">
        <f>'Прил 6'!I450</f>
        <v>26560800</v>
      </c>
    </row>
    <row r="159" spans="1:6" ht="25.5" customHeight="1">
      <c r="A159" s="40" t="s">
        <v>552</v>
      </c>
      <c r="B159" s="37" t="s">
        <v>553</v>
      </c>
      <c r="C159" s="37"/>
      <c r="D159" s="38">
        <f t="shared" ref="D159:F160" si="11">D160</f>
        <v>3419564</v>
      </c>
      <c r="E159" s="38">
        <f t="shared" si="11"/>
        <v>0</v>
      </c>
      <c r="F159" s="38">
        <f t="shared" si="11"/>
        <v>10337255</v>
      </c>
    </row>
    <row r="160" spans="1:6" ht="93.75">
      <c r="A160" s="40" t="s">
        <v>877</v>
      </c>
      <c r="B160" s="37" t="s">
        <v>554</v>
      </c>
      <c r="C160" s="37"/>
      <c r="D160" s="38">
        <f t="shared" si="11"/>
        <v>3419564</v>
      </c>
      <c r="E160" s="38">
        <f t="shared" si="11"/>
        <v>0</v>
      </c>
      <c r="F160" s="38">
        <f t="shared" si="11"/>
        <v>10337255</v>
      </c>
    </row>
    <row r="161" spans="1:9" ht="43.7" customHeight="1">
      <c r="A161" s="40" t="s">
        <v>333</v>
      </c>
      <c r="B161" s="37" t="s">
        <v>554</v>
      </c>
      <c r="C161" s="37" t="s">
        <v>334</v>
      </c>
      <c r="D161" s="38">
        <f>'Прил 6'!G453</f>
        <v>3419564</v>
      </c>
      <c r="E161" s="38">
        <f>'Прил 6'!H453</f>
        <v>0</v>
      </c>
      <c r="F161" s="38">
        <f>'Прил 6'!I453</f>
        <v>10337255</v>
      </c>
    </row>
    <row r="162" spans="1:9" ht="27.75" customHeight="1">
      <c r="A162" s="40" t="s">
        <v>555</v>
      </c>
      <c r="B162" s="37" t="s">
        <v>556</v>
      </c>
      <c r="C162" s="37"/>
      <c r="D162" s="38">
        <f>D163+D165</f>
        <v>8932666</v>
      </c>
      <c r="E162" s="38">
        <f>E163+E165</f>
        <v>10130786</v>
      </c>
      <c r="F162" s="38">
        <f>F163+F165</f>
        <v>0</v>
      </c>
    </row>
    <row r="163" spans="1:9" ht="56.25">
      <c r="A163" s="40" t="s">
        <v>878</v>
      </c>
      <c r="B163" s="37" t="s">
        <v>557</v>
      </c>
      <c r="C163" s="37"/>
      <c r="D163" s="38">
        <f>D164</f>
        <v>7500000</v>
      </c>
      <c r="E163" s="38">
        <f>E164</f>
        <v>0</v>
      </c>
      <c r="F163" s="38">
        <f>F164</f>
        <v>0</v>
      </c>
    </row>
    <row r="164" spans="1:9" ht="37.5">
      <c r="A164" s="40" t="s">
        <v>333</v>
      </c>
      <c r="B164" s="37" t="s">
        <v>557</v>
      </c>
      <c r="C164" s="37" t="s">
        <v>334</v>
      </c>
      <c r="D164" s="38">
        <f>'Прил 6'!G456</f>
        <v>7500000</v>
      </c>
      <c r="E164" s="38">
        <f>'Прил 6'!H456</f>
        <v>0</v>
      </c>
      <c r="F164" s="38">
        <f>'Прил 6'!I456</f>
        <v>0</v>
      </c>
    </row>
    <row r="165" spans="1:9" ht="56.25">
      <c r="A165" s="51" t="s">
        <v>880</v>
      </c>
      <c r="B165" s="37" t="s">
        <v>558</v>
      </c>
      <c r="C165" s="37"/>
      <c r="D165" s="38">
        <f>D166</f>
        <v>1432666</v>
      </c>
      <c r="E165" s="38">
        <f>E166</f>
        <v>10130786</v>
      </c>
      <c r="F165" s="38">
        <f>F166</f>
        <v>0</v>
      </c>
    </row>
    <row r="166" spans="1:9" ht="43.7" customHeight="1">
      <c r="A166" s="40" t="s">
        <v>333</v>
      </c>
      <c r="B166" s="37" t="s">
        <v>558</v>
      </c>
      <c r="C166" s="37" t="s">
        <v>334</v>
      </c>
      <c r="D166" s="38">
        <f>'Прил 6'!G494</f>
        <v>1432666</v>
      </c>
      <c r="E166" s="38">
        <f>'Прил 6'!H494</f>
        <v>10130786</v>
      </c>
      <c r="F166" s="38">
        <f>'Прил 6'!I494</f>
        <v>0</v>
      </c>
    </row>
    <row r="167" spans="1:9" ht="27.75" customHeight="1">
      <c r="A167" s="40" t="s">
        <v>559</v>
      </c>
      <c r="B167" s="37" t="s">
        <v>560</v>
      </c>
      <c r="C167" s="37"/>
      <c r="D167" s="38">
        <f t="shared" ref="D167:F168" si="12">D168</f>
        <v>4610556</v>
      </c>
      <c r="E167" s="38">
        <f t="shared" si="12"/>
        <v>0</v>
      </c>
      <c r="F167" s="38">
        <f t="shared" si="12"/>
        <v>18131854</v>
      </c>
    </row>
    <row r="168" spans="1:9" ht="56.25">
      <c r="A168" s="40" t="s">
        <v>879</v>
      </c>
      <c r="B168" s="37" t="s">
        <v>561</v>
      </c>
      <c r="C168" s="37"/>
      <c r="D168" s="38">
        <f t="shared" si="12"/>
        <v>4610556</v>
      </c>
      <c r="E168" s="38">
        <f t="shared" si="12"/>
        <v>0</v>
      </c>
      <c r="F168" s="38">
        <f t="shared" si="12"/>
        <v>18131854</v>
      </c>
    </row>
    <row r="169" spans="1:9" ht="43.7" customHeight="1">
      <c r="A169" s="40" t="s">
        <v>333</v>
      </c>
      <c r="B169" s="37" t="s">
        <v>561</v>
      </c>
      <c r="C169" s="37" t="s">
        <v>334</v>
      </c>
      <c r="D169" s="38">
        <f>'Прил 6'!G459</f>
        <v>4610556</v>
      </c>
      <c r="E169" s="38">
        <f>'Прил 6'!H459</f>
        <v>0</v>
      </c>
      <c r="F169" s="38">
        <f>'Прил 6'!I459</f>
        <v>18131854</v>
      </c>
    </row>
    <row r="170" spans="1:9" ht="42.6" customHeight="1">
      <c r="A170" s="40" t="s">
        <v>584</v>
      </c>
      <c r="B170" s="37" t="s">
        <v>585</v>
      </c>
      <c r="C170" s="37"/>
      <c r="D170" s="38">
        <f>D171+D178</f>
        <v>29430353.640000001</v>
      </c>
      <c r="E170" s="38">
        <f>E171+E178</f>
        <v>23271878.27</v>
      </c>
      <c r="F170" s="38">
        <f>F171+F178</f>
        <v>24061116.699999999</v>
      </c>
      <c r="G170" s="39"/>
      <c r="H170" s="39"/>
      <c r="I170" s="39"/>
    </row>
    <row r="171" spans="1:9" ht="43.7" customHeight="1">
      <c r="A171" s="44" t="s">
        <v>586</v>
      </c>
      <c r="B171" s="37" t="s">
        <v>587</v>
      </c>
      <c r="C171" s="37"/>
      <c r="D171" s="38">
        <f>D172+D174+D176</f>
        <v>28702986.640000001</v>
      </c>
      <c r="E171" s="38">
        <f>E172+E174+E176</f>
        <v>22607275.27</v>
      </c>
      <c r="F171" s="38">
        <f>F172+F174+F176</f>
        <v>23396513.699999999</v>
      </c>
      <c r="G171" s="39"/>
    </row>
    <row r="172" spans="1:9" ht="37.5">
      <c r="A172" s="40" t="s">
        <v>397</v>
      </c>
      <c r="B172" s="37" t="s">
        <v>588</v>
      </c>
      <c r="C172" s="37"/>
      <c r="D172" s="38">
        <f>D173</f>
        <v>20957152.940000001</v>
      </c>
      <c r="E172" s="38">
        <f>E173</f>
        <v>22607275.27</v>
      </c>
      <c r="F172" s="38">
        <f>F173</f>
        <v>23396513.699999999</v>
      </c>
    </row>
    <row r="173" spans="1:9" ht="37.5">
      <c r="A173" s="40" t="s">
        <v>333</v>
      </c>
      <c r="B173" s="37" t="s">
        <v>588</v>
      </c>
      <c r="C173" s="37" t="s">
        <v>334</v>
      </c>
      <c r="D173" s="38">
        <f>'Прил 6'!G554+'Прил 6'!G630</f>
        <v>20957152.940000001</v>
      </c>
      <c r="E173" s="38">
        <f>'Прил 6'!H554+'Прил 6'!H630</f>
        <v>22607275.27</v>
      </c>
      <c r="F173" s="38">
        <f>'Прил 6'!I554+'Прил 6'!I630</f>
        <v>23396513.699999999</v>
      </c>
    </row>
    <row r="174" spans="1:9" ht="18.75">
      <c r="A174" s="40" t="s">
        <v>589</v>
      </c>
      <c r="B174" s="37" t="s">
        <v>590</v>
      </c>
      <c r="C174" s="37"/>
      <c r="D174" s="38">
        <f>D175</f>
        <v>1800000</v>
      </c>
      <c r="E174" s="38">
        <f>E175</f>
        <v>0</v>
      </c>
      <c r="F174" s="38">
        <f>F175</f>
        <v>0</v>
      </c>
      <c r="G174" s="39"/>
      <c r="H174" s="39"/>
      <c r="I174" s="39"/>
    </row>
    <row r="175" spans="1:9" ht="37.5">
      <c r="A175" s="40" t="s">
        <v>333</v>
      </c>
      <c r="B175" s="37" t="s">
        <v>590</v>
      </c>
      <c r="C175" s="37" t="s">
        <v>334</v>
      </c>
      <c r="D175" s="38">
        <f>'Прил 6'!G556</f>
        <v>1800000</v>
      </c>
      <c r="E175" s="38">
        <f>'Прил 6'!H556</f>
        <v>0</v>
      </c>
      <c r="F175" s="38">
        <f>'Прил 6'!I556</f>
        <v>0</v>
      </c>
    </row>
    <row r="176" spans="1:9" ht="37.5">
      <c r="A176" s="40" t="s">
        <v>591</v>
      </c>
      <c r="B176" s="37" t="s">
        <v>592</v>
      </c>
      <c r="C176" s="37"/>
      <c r="D176" s="38">
        <f>D177</f>
        <v>5945833.7000000002</v>
      </c>
      <c r="E176" s="38">
        <f>E177</f>
        <v>0</v>
      </c>
      <c r="F176" s="38">
        <f>F177</f>
        <v>0</v>
      </c>
    </row>
    <row r="177" spans="1:7" ht="43.7" customHeight="1">
      <c r="A177" s="40" t="s">
        <v>333</v>
      </c>
      <c r="B177" s="37" t="s">
        <v>592</v>
      </c>
      <c r="C177" s="37" t="s">
        <v>334</v>
      </c>
      <c r="D177" s="38">
        <f>'Прил 6'!G558</f>
        <v>5945833.7000000002</v>
      </c>
      <c r="E177" s="38">
        <f>'Прил 6'!H558</f>
        <v>0</v>
      </c>
      <c r="F177" s="38">
        <f>'Прил 6'!I558</f>
        <v>0</v>
      </c>
    </row>
    <row r="178" spans="1:7" ht="43.7" customHeight="1">
      <c r="A178" s="40" t="s">
        <v>593</v>
      </c>
      <c r="B178" s="37" t="s">
        <v>594</v>
      </c>
      <c r="C178" s="37"/>
      <c r="D178" s="38">
        <f>D179+D181+D183</f>
        <v>727367</v>
      </c>
      <c r="E178" s="38">
        <f>E179+E181+E183</f>
        <v>664603</v>
      </c>
      <c r="F178" s="38">
        <f>F179+F181+F183</f>
        <v>664603</v>
      </c>
      <c r="G178" s="39"/>
    </row>
    <row r="179" spans="1:7" ht="43.7" customHeight="1">
      <c r="A179" s="40" t="s">
        <v>510</v>
      </c>
      <c r="B179" s="37" t="s">
        <v>595</v>
      </c>
      <c r="C179" s="37"/>
      <c r="D179" s="38">
        <f>D180</f>
        <v>62764</v>
      </c>
      <c r="E179" s="38">
        <f>E180</f>
        <v>0</v>
      </c>
      <c r="F179" s="38">
        <f>F180</f>
        <v>0</v>
      </c>
      <c r="G179" s="39"/>
    </row>
    <row r="180" spans="1:7" ht="43.7" customHeight="1">
      <c r="A180" s="40" t="s">
        <v>333</v>
      </c>
      <c r="B180" s="37" t="s">
        <v>595</v>
      </c>
      <c r="C180" s="37" t="s">
        <v>334</v>
      </c>
      <c r="D180" s="38">
        <f>'Прил 6'!G561</f>
        <v>62764</v>
      </c>
      <c r="E180" s="38">
        <f>'Прил 6'!H561</f>
        <v>0</v>
      </c>
      <c r="F180" s="38">
        <f>'Прил 6'!I561</f>
        <v>0</v>
      </c>
    </row>
    <row r="181" spans="1:7" ht="93.75">
      <c r="A181" s="36" t="s">
        <v>684</v>
      </c>
      <c r="B181" s="37" t="s">
        <v>687</v>
      </c>
      <c r="C181" s="37"/>
      <c r="D181" s="38">
        <f>D182</f>
        <v>390000</v>
      </c>
      <c r="E181" s="38">
        <f>E182</f>
        <v>390000</v>
      </c>
      <c r="F181" s="38">
        <f>F182</f>
        <v>390000</v>
      </c>
    </row>
    <row r="182" spans="1:7" ht="43.7" customHeight="1">
      <c r="A182" s="40" t="s">
        <v>333</v>
      </c>
      <c r="B182" s="37" t="s">
        <v>687</v>
      </c>
      <c r="C182" s="37" t="s">
        <v>334</v>
      </c>
      <c r="D182" s="38">
        <f>'Прил 6'!G615</f>
        <v>390000</v>
      </c>
      <c r="E182" s="38">
        <f>'Прил 6'!H615</f>
        <v>390000</v>
      </c>
      <c r="F182" s="38">
        <f>'Прил 6'!I615</f>
        <v>390000</v>
      </c>
    </row>
    <row r="183" spans="1:7" ht="37.5">
      <c r="A183" s="40" t="s">
        <v>512</v>
      </c>
      <c r="B183" s="37" t="s">
        <v>596</v>
      </c>
      <c r="C183" s="37"/>
      <c r="D183" s="38">
        <f>D184</f>
        <v>274603</v>
      </c>
      <c r="E183" s="38">
        <f>E184</f>
        <v>274603</v>
      </c>
      <c r="F183" s="38">
        <f>F184</f>
        <v>274603</v>
      </c>
    </row>
    <row r="184" spans="1:7" ht="37.5">
      <c r="A184" s="40" t="s">
        <v>333</v>
      </c>
      <c r="B184" s="37" t="s">
        <v>596</v>
      </c>
      <c r="C184" s="37" t="s">
        <v>334</v>
      </c>
      <c r="D184" s="38">
        <f>'Прил 6'!G563</f>
        <v>274603</v>
      </c>
      <c r="E184" s="38">
        <f>'Прил 6'!H563</f>
        <v>274603</v>
      </c>
      <c r="F184" s="38">
        <f>'Прил 6'!I563</f>
        <v>274603</v>
      </c>
    </row>
    <row r="185" spans="1:7" ht="75">
      <c r="A185" s="40" t="s">
        <v>562</v>
      </c>
      <c r="B185" s="37" t="s">
        <v>563</v>
      </c>
      <c r="C185" s="37"/>
      <c r="D185" s="38">
        <f t="shared" ref="D185:F187" si="13">D186</f>
        <v>3500000</v>
      </c>
      <c r="E185" s="38">
        <f t="shared" si="13"/>
        <v>0</v>
      </c>
      <c r="F185" s="38">
        <f t="shared" si="13"/>
        <v>0</v>
      </c>
    </row>
    <row r="186" spans="1:7" ht="75">
      <c r="A186" s="44" t="s">
        <v>564</v>
      </c>
      <c r="B186" s="37" t="s">
        <v>565</v>
      </c>
      <c r="C186" s="37"/>
      <c r="D186" s="38">
        <f t="shared" si="13"/>
        <v>3500000</v>
      </c>
      <c r="E186" s="38">
        <f t="shared" si="13"/>
        <v>0</v>
      </c>
      <c r="F186" s="38">
        <f t="shared" si="13"/>
        <v>0</v>
      </c>
    </row>
    <row r="187" spans="1:7" ht="42.75" customHeight="1">
      <c r="A187" s="40" t="s">
        <v>372</v>
      </c>
      <c r="B187" s="37" t="s">
        <v>566</v>
      </c>
      <c r="C187" s="37"/>
      <c r="D187" s="38">
        <f t="shared" si="13"/>
        <v>3500000</v>
      </c>
      <c r="E187" s="38">
        <f t="shared" si="13"/>
        <v>0</v>
      </c>
      <c r="F187" s="38">
        <f t="shared" si="13"/>
        <v>0</v>
      </c>
    </row>
    <row r="188" spans="1:7" ht="38.450000000000003" customHeight="1">
      <c r="A188" s="40" t="s">
        <v>427</v>
      </c>
      <c r="B188" s="37" t="s">
        <v>566</v>
      </c>
      <c r="C188" s="37" t="s">
        <v>428</v>
      </c>
      <c r="D188" s="38">
        <f>'Прил 6'!G212</f>
        <v>3500000</v>
      </c>
      <c r="E188" s="38">
        <f>'Прил 6'!H212</f>
        <v>0</v>
      </c>
      <c r="F188" s="38">
        <f>'Прил 6'!I212</f>
        <v>0</v>
      </c>
    </row>
    <row r="189" spans="1:7" s="60" customFormat="1" ht="63" customHeight="1">
      <c r="A189" s="42" t="s">
        <v>766</v>
      </c>
      <c r="B189" s="32" t="s">
        <v>349</v>
      </c>
      <c r="C189" s="32"/>
      <c r="D189" s="33">
        <f>D190</f>
        <v>3005876.23</v>
      </c>
      <c r="E189" s="33">
        <f>E190</f>
        <v>6357000</v>
      </c>
      <c r="F189" s="33">
        <f>F190</f>
        <v>3272000</v>
      </c>
      <c r="G189" s="101"/>
    </row>
    <row r="190" spans="1:7" ht="37.5">
      <c r="A190" s="40" t="s">
        <v>350</v>
      </c>
      <c r="B190" s="37" t="s">
        <v>351</v>
      </c>
      <c r="C190" s="37"/>
      <c r="D190" s="38">
        <f>D191+D194+D197+D200</f>
        <v>3005876.23</v>
      </c>
      <c r="E190" s="38">
        <f>E191+E194+E197+E200</f>
        <v>6357000</v>
      </c>
      <c r="F190" s="38">
        <f>F191+F194+F197+F200</f>
        <v>3272000</v>
      </c>
      <c r="G190" s="39"/>
    </row>
    <row r="191" spans="1:7" ht="112.5">
      <c r="A191" s="40" t="s">
        <v>352</v>
      </c>
      <c r="B191" s="37" t="s">
        <v>353</v>
      </c>
      <c r="C191" s="37"/>
      <c r="D191" s="38">
        <f t="shared" ref="D191:F192" si="14">D192</f>
        <v>1489765.9</v>
      </c>
      <c r="E191" s="38">
        <f t="shared" si="14"/>
        <v>1755000</v>
      </c>
      <c r="F191" s="38">
        <f t="shared" si="14"/>
        <v>1260000</v>
      </c>
      <c r="G191" s="39"/>
    </row>
    <row r="192" spans="1:7" ht="18.75">
      <c r="A192" s="40" t="s">
        <v>354</v>
      </c>
      <c r="B192" s="37" t="s">
        <v>355</v>
      </c>
      <c r="C192" s="37"/>
      <c r="D192" s="38">
        <f t="shared" si="14"/>
        <v>1489765.9</v>
      </c>
      <c r="E192" s="38">
        <f t="shared" si="14"/>
        <v>1755000</v>
      </c>
      <c r="F192" s="38">
        <f t="shared" si="14"/>
        <v>1260000</v>
      </c>
      <c r="G192" s="39"/>
    </row>
    <row r="193" spans="1:7" ht="37.5">
      <c r="A193" s="40" t="s">
        <v>284</v>
      </c>
      <c r="B193" s="37" t="s">
        <v>355</v>
      </c>
      <c r="C193" s="37" t="s">
        <v>315</v>
      </c>
      <c r="D193" s="38">
        <f>'Прил 6'!G54</f>
        <v>1489765.9</v>
      </c>
      <c r="E193" s="38">
        <f>'Прил 6'!H54</f>
        <v>1755000</v>
      </c>
      <c r="F193" s="38">
        <f>'Прил 6'!I54</f>
        <v>1260000</v>
      </c>
      <c r="G193" s="39"/>
    </row>
    <row r="194" spans="1:7" ht="84.75" customHeight="1">
      <c r="A194" s="40" t="s">
        <v>356</v>
      </c>
      <c r="B194" s="37" t="s">
        <v>357</v>
      </c>
      <c r="C194" s="37"/>
      <c r="D194" s="38">
        <f t="shared" ref="D194:F195" si="15">D195</f>
        <v>790500</v>
      </c>
      <c r="E194" s="38">
        <f t="shared" si="15"/>
        <v>1462000</v>
      </c>
      <c r="F194" s="38">
        <f t="shared" si="15"/>
        <v>1462000</v>
      </c>
      <c r="G194" s="39"/>
    </row>
    <row r="195" spans="1:7" ht="24" customHeight="1">
      <c r="A195" s="40" t="s">
        <v>354</v>
      </c>
      <c r="B195" s="37" t="s">
        <v>358</v>
      </c>
      <c r="C195" s="37"/>
      <c r="D195" s="38">
        <f t="shared" si="15"/>
        <v>790500</v>
      </c>
      <c r="E195" s="38">
        <f t="shared" si="15"/>
        <v>1462000</v>
      </c>
      <c r="F195" s="38">
        <f t="shared" si="15"/>
        <v>1462000</v>
      </c>
      <c r="G195" s="39"/>
    </row>
    <row r="196" spans="1:7" ht="42.75" customHeight="1">
      <c r="A196" s="40" t="s">
        <v>284</v>
      </c>
      <c r="B196" s="37" t="s">
        <v>358</v>
      </c>
      <c r="C196" s="37" t="s">
        <v>315</v>
      </c>
      <c r="D196" s="38">
        <f>'Прил 6'!G57</f>
        <v>790500</v>
      </c>
      <c r="E196" s="38">
        <f>'Прил 6'!H57</f>
        <v>1462000</v>
      </c>
      <c r="F196" s="38">
        <f>'Прил 6'!I57</f>
        <v>1462000</v>
      </c>
      <c r="G196" s="39"/>
    </row>
    <row r="197" spans="1:7" ht="63.75" customHeight="1">
      <c r="A197" s="40" t="s">
        <v>359</v>
      </c>
      <c r="B197" s="37" t="s">
        <v>360</v>
      </c>
      <c r="C197" s="37"/>
      <c r="D197" s="38">
        <f t="shared" ref="D197:F198" si="16">D198</f>
        <v>82715.33</v>
      </c>
      <c r="E197" s="38">
        <f t="shared" si="16"/>
        <v>140000</v>
      </c>
      <c r="F197" s="38">
        <f t="shared" si="16"/>
        <v>150000</v>
      </c>
      <c r="G197" s="39"/>
    </row>
    <row r="198" spans="1:7" ht="24" customHeight="1">
      <c r="A198" s="40" t="s">
        <v>354</v>
      </c>
      <c r="B198" s="37" t="s">
        <v>361</v>
      </c>
      <c r="C198" s="37"/>
      <c r="D198" s="38">
        <f t="shared" si="16"/>
        <v>82715.33</v>
      </c>
      <c r="E198" s="38">
        <f t="shared" si="16"/>
        <v>140000</v>
      </c>
      <c r="F198" s="38">
        <f t="shared" si="16"/>
        <v>150000</v>
      </c>
      <c r="G198" s="39"/>
    </row>
    <row r="199" spans="1:7" ht="45.75" customHeight="1">
      <c r="A199" s="40" t="s">
        <v>284</v>
      </c>
      <c r="B199" s="37" t="s">
        <v>361</v>
      </c>
      <c r="C199" s="37" t="s">
        <v>315</v>
      </c>
      <c r="D199" s="38">
        <f>'Прил 6'!G60</f>
        <v>82715.33</v>
      </c>
      <c r="E199" s="38">
        <f>'Прил 6'!H60</f>
        <v>140000</v>
      </c>
      <c r="F199" s="38">
        <f>'Прил 6'!I60</f>
        <v>150000</v>
      </c>
      <c r="G199" s="39"/>
    </row>
    <row r="200" spans="1:7" ht="112.5">
      <c r="A200" s="40" t="s">
        <v>362</v>
      </c>
      <c r="B200" s="37" t="s">
        <v>363</v>
      </c>
      <c r="C200" s="37"/>
      <c r="D200" s="38">
        <f t="shared" ref="D200:F201" si="17">D201</f>
        <v>642895</v>
      </c>
      <c r="E200" s="38">
        <f t="shared" si="17"/>
        <v>3000000</v>
      </c>
      <c r="F200" s="38">
        <f t="shared" si="17"/>
        <v>400000</v>
      </c>
      <c r="G200" s="39"/>
    </row>
    <row r="201" spans="1:7" ht="18.75">
      <c r="A201" s="40" t="s">
        <v>364</v>
      </c>
      <c r="B201" s="37" t="s">
        <v>365</v>
      </c>
      <c r="C201" s="37"/>
      <c r="D201" s="38">
        <f t="shared" si="17"/>
        <v>642895</v>
      </c>
      <c r="E201" s="38">
        <f t="shared" si="17"/>
        <v>3000000</v>
      </c>
      <c r="F201" s="38">
        <f t="shared" si="17"/>
        <v>400000</v>
      </c>
      <c r="G201" s="39"/>
    </row>
    <row r="202" spans="1:7" ht="37.5">
      <c r="A202" s="40" t="s">
        <v>284</v>
      </c>
      <c r="B202" s="37" t="s">
        <v>365</v>
      </c>
      <c r="C202" s="37" t="s">
        <v>315</v>
      </c>
      <c r="D202" s="38">
        <f>'Прил 6'!G63</f>
        <v>642895</v>
      </c>
      <c r="E202" s="38">
        <f>'Прил 6'!H63</f>
        <v>3000000</v>
      </c>
      <c r="F202" s="38">
        <f>'Прил 6'!I63</f>
        <v>400000</v>
      </c>
      <c r="G202" s="39"/>
    </row>
    <row r="203" spans="1:7" s="60" customFormat="1" ht="43.5" customHeight="1">
      <c r="A203" s="42" t="s">
        <v>523</v>
      </c>
      <c r="B203" s="32" t="s">
        <v>524</v>
      </c>
      <c r="C203" s="32"/>
      <c r="D203" s="33">
        <f t="shared" ref="D203:F204" si="18">D204</f>
        <v>83773.36</v>
      </c>
      <c r="E203" s="33">
        <f t="shared" si="18"/>
        <v>961000</v>
      </c>
      <c r="F203" s="33">
        <f t="shared" si="18"/>
        <v>965000</v>
      </c>
      <c r="G203" s="101"/>
    </row>
    <row r="204" spans="1:7" ht="63.75" customHeight="1">
      <c r="A204" s="40" t="s">
        <v>525</v>
      </c>
      <c r="B204" s="37" t="s">
        <v>526</v>
      </c>
      <c r="C204" s="37"/>
      <c r="D204" s="38">
        <f t="shared" si="18"/>
        <v>83773.36</v>
      </c>
      <c r="E204" s="38">
        <f t="shared" si="18"/>
        <v>961000</v>
      </c>
      <c r="F204" s="38">
        <f t="shared" si="18"/>
        <v>965000</v>
      </c>
    </row>
    <row r="205" spans="1:7" ht="39.4" customHeight="1">
      <c r="A205" s="40" t="s">
        <v>527</v>
      </c>
      <c r="B205" s="37" t="s">
        <v>528</v>
      </c>
      <c r="C205" s="37"/>
      <c r="D205" s="38">
        <f>D206</f>
        <v>83773.36</v>
      </c>
      <c r="E205" s="38">
        <f>E206</f>
        <v>961000</v>
      </c>
      <c r="F205" s="38">
        <f>F206</f>
        <v>965000</v>
      </c>
    </row>
    <row r="206" spans="1:7" ht="26.25" customHeight="1">
      <c r="A206" s="40" t="s">
        <v>529</v>
      </c>
      <c r="B206" s="37" t="s">
        <v>530</v>
      </c>
      <c r="C206" s="37"/>
      <c r="D206" s="38">
        <f>D207+D208</f>
        <v>83773.36</v>
      </c>
      <c r="E206" s="38">
        <f>E207+E208</f>
        <v>961000</v>
      </c>
      <c r="F206" s="38">
        <f>F207+F208</f>
        <v>965000</v>
      </c>
    </row>
    <row r="207" spans="1:7" ht="39.4" customHeight="1">
      <c r="A207" s="40" t="s">
        <v>427</v>
      </c>
      <c r="B207" s="37" t="s">
        <v>530</v>
      </c>
      <c r="C207" s="37" t="s">
        <v>428</v>
      </c>
      <c r="D207" s="38">
        <f>'Прил 6'!G206+'Прил 6'!G217</f>
        <v>0</v>
      </c>
      <c r="E207" s="38">
        <f>'Прил 6'!H206+'Прил 6'!H217</f>
        <v>875000</v>
      </c>
      <c r="F207" s="38">
        <f>'Прил 6'!I206+'Прил 6'!I217</f>
        <v>875000</v>
      </c>
    </row>
    <row r="208" spans="1:7" ht="39.4" customHeight="1">
      <c r="A208" s="40" t="s">
        <v>333</v>
      </c>
      <c r="B208" s="37" t="s">
        <v>530</v>
      </c>
      <c r="C208" s="37" t="s">
        <v>334</v>
      </c>
      <c r="D208" s="38">
        <f>'Прил 6'!G400+'Прил 6'!G464+'Прил 6'!G588</f>
        <v>83773.36</v>
      </c>
      <c r="E208" s="38">
        <f>'Прил 6'!H400+'Прил 6'!H464+'Прил 6'!H588</f>
        <v>86000</v>
      </c>
      <c r="F208" s="38">
        <f>'Прил 6'!I400+'Прил 6'!I464+'Прил 6'!I588</f>
        <v>90000</v>
      </c>
    </row>
    <row r="209" spans="1:8" s="60" customFormat="1" ht="44.25" customHeight="1">
      <c r="A209" s="42" t="s">
        <v>478</v>
      </c>
      <c r="B209" s="32" t="s">
        <v>479</v>
      </c>
      <c r="C209" s="32"/>
      <c r="D209" s="33">
        <f t="shared" ref="D209:F210" si="19">D210</f>
        <v>2304516</v>
      </c>
      <c r="E209" s="33">
        <f t="shared" si="19"/>
        <v>8972500</v>
      </c>
      <c r="F209" s="33">
        <f t="shared" si="19"/>
        <v>3899750</v>
      </c>
      <c r="G209" s="101"/>
    </row>
    <row r="210" spans="1:8" ht="37.5">
      <c r="A210" s="40" t="s">
        <v>480</v>
      </c>
      <c r="B210" s="37" t="s">
        <v>481</v>
      </c>
      <c r="C210" s="37"/>
      <c r="D210" s="38">
        <f t="shared" si="19"/>
        <v>2304516</v>
      </c>
      <c r="E210" s="38">
        <f t="shared" si="19"/>
        <v>8972500</v>
      </c>
      <c r="F210" s="38">
        <f t="shared" si="19"/>
        <v>3899750</v>
      </c>
    </row>
    <row r="211" spans="1:8" ht="37.5">
      <c r="A211" s="40" t="s">
        <v>482</v>
      </c>
      <c r="B211" s="37" t="s">
        <v>483</v>
      </c>
      <c r="C211" s="37"/>
      <c r="D211" s="38">
        <f>D212</f>
        <v>2304516</v>
      </c>
      <c r="E211" s="38">
        <f>E212</f>
        <v>8972500</v>
      </c>
      <c r="F211" s="38">
        <f>F212</f>
        <v>3899750</v>
      </c>
    </row>
    <row r="212" spans="1:8" ht="37.5">
      <c r="A212" s="40" t="s">
        <v>484</v>
      </c>
      <c r="B212" s="37" t="s">
        <v>485</v>
      </c>
      <c r="C212" s="37"/>
      <c r="D212" s="38">
        <f>D214+D213</f>
        <v>2304516</v>
      </c>
      <c r="E212" s="38">
        <f>E214+E213</f>
        <v>8972500</v>
      </c>
      <c r="F212" s="38">
        <f>F214+F213</f>
        <v>3899750</v>
      </c>
    </row>
    <row r="213" spans="1:8" ht="37.5">
      <c r="A213" s="40" t="s">
        <v>284</v>
      </c>
      <c r="B213" s="37" t="s">
        <v>485</v>
      </c>
      <c r="C213" s="37" t="s">
        <v>315</v>
      </c>
      <c r="D213" s="38">
        <f>'Прил 6'!G174</f>
        <v>0</v>
      </c>
      <c r="E213" s="38">
        <f>'Прил 6'!H174</f>
        <v>1500000</v>
      </c>
      <c r="F213" s="38">
        <f>'Прил 6'!I174</f>
        <v>1500000</v>
      </c>
    </row>
    <row r="214" spans="1:8" ht="42.75" customHeight="1">
      <c r="A214" s="40" t="s">
        <v>427</v>
      </c>
      <c r="B214" s="37" t="s">
        <v>485</v>
      </c>
      <c r="C214" s="37" t="s">
        <v>428</v>
      </c>
      <c r="D214" s="38">
        <f>'Прил 6'!G175</f>
        <v>2304516</v>
      </c>
      <c r="E214" s="38">
        <f>'Прил 6'!H175</f>
        <v>7472500</v>
      </c>
      <c r="F214" s="38">
        <f>'Прил 6'!I175</f>
        <v>2399750</v>
      </c>
    </row>
    <row r="215" spans="1:8" s="60" customFormat="1" ht="63.75" customHeight="1">
      <c r="A215" s="42" t="s">
        <v>444</v>
      </c>
      <c r="B215" s="32" t="s">
        <v>446</v>
      </c>
      <c r="C215" s="32"/>
      <c r="D215" s="33">
        <f>D216+D235</f>
        <v>12922760.02</v>
      </c>
      <c r="E215" s="33">
        <f>E216+E235</f>
        <v>25478602</v>
      </c>
      <c r="F215" s="33">
        <f>F216+F235</f>
        <v>2619382</v>
      </c>
      <c r="G215" s="101"/>
      <c r="H215" s="101"/>
    </row>
    <row r="216" spans="1:8" s="60" customFormat="1" ht="65.25" customHeight="1">
      <c r="A216" s="49" t="s">
        <v>447</v>
      </c>
      <c r="B216" s="37" t="s">
        <v>448</v>
      </c>
      <c r="C216" s="32"/>
      <c r="D216" s="38">
        <f>D224+D227+D232+D217</f>
        <v>6675522.3799999999</v>
      </c>
      <c r="E216" s="38">
        <f>E224+E227+E232+E217</f>
        <v>16864046</v>
      </c>
      <c r="F216" s="38">
        <f>F224+F227+F232+F217</f>
        <v>2004826</v>
      </c>
      <c r="H216" s="101"/>
    </row>
    <row r="217" spans="1:8" s="60" customFormat="1" ht="48" customHeight="1">
      <c r="A217" s="120" t="s">
        <v>755</v>
      </c>
      <c r="B217" s="37" t="s">
        <v>756</v>
      </c>
      <c r="C217" s="37"/>
      <c r="D217" s="38">
        <f>D218+D220+D222</f>
        <v>2514820.38</v>
      </c>
      <c r="E217" s="38">
        <f>E218+E220+E222</f>
        <v>14936600</v>
      </c>
      <c r="F217" s="38">
        <f>F218+F220+F222</f>
        <v>0</v>
      </c>
      <c r="H217" s="101"/>
    </row>
    <row r="218" spans="1:8" s="60" customFormat="1" ht="48" customHeight="1">
      <c r="A218" s="121" t="str">
        <f>'Прил 6'!A179</f>
        <v>Выполнение других (прочих) обязательств Курского района Курской области</v>
      </c>
      <c r="B218" s="141" t="s">
        <v>830</v>
      </c>
      <c r="C218" s="37"/>
      <c r="D218" s="38">
        <f>D219</f>
        <v>525460.38</v>
      </c>
      <c r="E218" s="38">
        <f>E219</f>
        <v>0</v>
      </c>
      <c r="F218" s="38">
        <f>F219</f>
        <v>0</v>
      </c>
      <c r="H218" s="101"/>
    </row>
    <row r="219" spans="1:8" s="60" customFormat="1" ht="48" customHeight="1">
      <c r="A219" s="121" t="str">
        <f>'Прил 6'!A180</f>
        <v>Закупка товаров, работ и услуг для обеспечения государственных (муниципальных) нужд</v>
      </c>
      <c r="B219" s="141" t="s">
        <v>830</v>
      </c>
      <c r="C219" s="37" t="s">
        <v>315</v>
      </c>
      <c r="D219" s="38">
        <f>'Прил 6'!G180</f>
        <v>525460.38</v>
      </c>
      <c r="E219" s="38">
        <f>'Прил 6'!H180</f>
        <v>0</v>
      </c>
      <c r="F219" s="38">
        <f>'Прил 6'!I180</f>
        <v>0</v>
      </c>
      <c r="H219" s="101"/>
    </row>
    <row r="220" spans="1:8" s="60" customFormat="1" ht="47.25" customHeight="1">
      <c r="A220" s="125" t="s">
        <v>494</v>
      </c>
      <c r="B220" s="37" t="s">
        <v>757</v>
      </c>
      <c r="C220" s="37"/>
      <c r="D220" s="38">
        <f>D221</f>
        <v>1866700</v>
      </c>
      <c r="E220" s="38">
        <f>E221</f>
        <v>0</v>
      </c>
      <c r="F220" s="38">
        <f>F221</f>
        <v>0</v>
      </c>
      <c r="H220" s="101"/>
    </row>
    <row r="221" spans="1:8" s="60" customFormat="1" ht="42" customHeight="1">
      <c r="A221" s="40" t="s">
        <v>427</v>
      </c>
      <c r="B221" s="37" t="s">
        <v>757</v>
      </c>
      <c r="C221" s="37" t="s">
        <v>428</v>
      </c>
      <c r="D221" s="38">
        <f>'Прил 6'!G182</f>
        <v>1866700</v>
      </c>
      <c r="E221" s="38">
        <f>'Прил 6'!H182</f>
        <v>0</v>
      </c>
      <c r="F221" s="38">
        <f>'Прил 6'!I182</f>
        <v>0</v>
      </c>
      <c r="H221" s="101"/>
    </row>
    <row r="222" spans="1:8" s="60" customFormat="1" ht="42" customHeight="1">
      <c r="A222" s="125" t="s">
        <v>948</v>
      </c>
      <c r="B222" s="122" t="s">
        <v>949</v>
      </c>
      <c r="C222" s="122"/>
      <c r="D222" s="38">
        <f>D223</f>
        <v>122660</v>
      </c>
      <c r="E222" s="38">
        <f>E223</f>
        <v>14936600</v>
      </c>
      <c r="F222" s="38">
        <f>F223</f>
        <v>0</v>
      </c>
      <c r="H222" s="101"/>
    </row>
    <row r="223" spans="1:8" s="60" customFormat="1" ht="42" customHeight="1">
      <c r="A223" s="125" t="s">
        <v>427</v>
      </c>
      <c r="B223" s="122" t="s">
        <v>949</v>
      </c>
      <c r="C223" s="122" t="s">
        <v>428</v>
      </c>
      <c r="D223" s="38">
        <f>'Прил 6'!G184</f>
        <v>122660</v>
      </c>
      <c r="E223" s="38">
        <f>'Прил 6'!H184</f>
        <v>14936600</v>
      </c>
      <c r="F223" s="38">
        <f>'Прил 6'!I184</f>
        <v>0</v>
      </c>
      <c r="H223" s="101"/>
    </row>
    <row r="224" spans="1:8" s="60" customFormat="1" ht="61.5" customHeight="1">
      <c r="A224" s="49" t="s">
        <v>688</v>
      </c>
      <c r="B224" s="46" t="s">
        <v>689</v>
      </c>
      <c r="C224" s="37"/>
      <c r="D224" s="38">
        <f t="shared" ref="D224:F225" si="20">D225</f>
        <v>2037106</v>
      </c>
      <c r="E224" s="38">
        <f t="shared" si="20"/>
        <v>1800000</v>
      </c>
      <c r="F224" s="38">
        <f t="shared" si="20"/>
        <v>1800000</v>
      </c>
      <c r="H224" s="101"/>
    </row>
    <row r="225" spans="1:6" s="60" customFormat="1" ht="37.5" customHeight="1">
      <c r="A225" s="54" t="s">
        <v>690</v>
      </c>
      <c r="B225" s="46" t="s">
        <v>691</v>
      </c>
      <c r="C225" s="37"/>
      <c r="D225" s="38">
        <f t="shared" si="20"/>
        <v>2037106</v>
      </c>
      <c r="E225" s="38">
        <f t="shared" si="20"/>
        <v>1800000</v>
      </c>
      <c r="F225" s="38">
        <f t="shared" si="20"/>
        <v>1800000</v>
      </c>
    </row>
    <row r="226" spans="1:6" s="60" customFormat="1" ht="18.75">
      <c r="A226" s="54" t="s">
        <v>611</v>
      </c>
      <c r="B226" s="46" t="s">
        <v>691</v>
      </c>
      <c r="C226" s="37" t="s">
        <v>612</v>
      </c>
      <c r="D226" s="38">
        <f>'Прил 6'!G230</f>
        <v>2037106</v>
      </c>
      <c r="E226" s="38">
        <f>'Прил 6'!H230</f>
        <v>1800000</v>
      </c>
      <c r="F226" s="38">
        <f>'Прил 6'!I230</f>
        <v>1800000</v>
      </c>
    </row>
    <row r="227" spans="1:6" s="60" customFormat="1" ht="56.25">
      <c r="A227" s="40" t="s">
        <v>449</v>
      </c>
      <c r="B227" s="37" t="s">
        <v>450</v>
      </c>
      <c r="C227" s="32"/>
      <c r="D227" s="38">
        <f>D228+D230</f>
        <v>1818596</v>
      </c>
      <c r="E227" s="38">
        <f>E228+E230</f>
        <v>127446</v>
      </c>
      <c r="F227" s="38">
        <f>F228+F230</f>
        <v>204826</v>
      </c>
    </row>
    <row r="228" spans="1:6" s="60" customFormat="1" ht="56.25">
      <c r="A228" s="40" t="s">
        <v>451</v>
      </c>
      <c r="B228" s="37" t="s">
        <v>452</v>
      </c>
      <c r="C228" s="37"/>
      <c r="D228" s="38">
        <f>D229</f>
        <v>1273016</v>
      </c>
      <c r="E228" s="38">
        <f>E229</f>
        <v>89212</v>
      </c>
      <c r="F228" s="38">
        <f>F229</f>
        <v>143378</v>
      </c>
    </row>
    <row r="229" spans="1:6" s="60" customFormat="1" ht="37.5">
      <c r="A229" s="40" t="s">
        <v>284</v>
      </c>
      <c r="B229" s="37" t="s">
        <v>452</v>
      </c>
      <c r="C229" s="37" t="s">
        <v>315</v>
      </c>
      <c r="D229" s="38">
        <f>'Прил 6'!G151</f>
        <v>1273016</v>
      </c>
      <c r="E229" s="38">
        <f>'Прил 6'!H151</f>
        <v>89212</v>
      </c>
      <c r="F229" s="38">
        <f>'Прил 6'!I151</f>
        <v>143378</v>
      </c>
    </row>
    <row r="230" spans="1:6" s="60" customFormat="1" ht="56.25" customHeight="1">
      <c r="A230" s="40" t="s">
        <v>453</v>
      </c>
      <c r="B230" s="37" t="s">
        <v>454</v>
      </c>
      <c r="C230" s="37"/>
      <c r="D230" s="38">
        <f>D231</f>
        <v>545580</v>
      </c>
      <c r="E230" s="38">
        <f>E231</f>
        <v>38234</v>
      </c>
      <c r="F230" s="38">
        <f>F231</f>
        <v>61448</v>
      </c>
    </row>
    <row r="231" spans="1:6" s="60" customFormat="1" ht="37.5">
      <c r="A231" s="40" t="s">
        <v>284</v>
      </c>
      <c r="B231" s="37" t="s">
        <v>454</v>
      </c>
      <c r="C231" s="37" t="s">
        <v>315</v>
      </c>
      <c r="D231" s="38">
        <f>'Прил 6'!G153</f>
        <v>545580</v>
      </c>
      <c r="E231" s="38">
        <f>'Прил 6'!H153</f>
        <v>38234</v>
      </c>
      <c r="F231" s="38">
        <f>'Прил 6'!I153</f>
        <v>61448</v>
      </c>
    </row>
    <row r="232" spans="1:6" s="60" customFormat="1" ht="56.25">
      <c r="A232" s="43" t="s">
        <v>455</v>
      </c>
      <c r="B232" s="37" t="s">
        <v>456</v>
      </c>
      <c r="C232" s="37"/>
      <c r="D232" s="38">
        <f t="shared" ref="D232:F233" si="21">D233</f>
        <v>305000</v>
      </c>
      <c r="E232" s="38">
        <f t="shared" si="21"/>
        <v>0</v>
      </c>
      <c r="F232" s="38">
        <f t="shared" si="21"/>
        <v>0</v>
      </c>
    </row>
    <row r="233" spans="1:6" s="60" customFormat="1" ht="38.25" customHeight="1">
      <c r="A233" s="43" t="s">
        <v>457</v>
      </c>
      <c r="B233" s="37" t="s">
        <v>458</v>
      </c>
      <c r="C233" s="37"/>
      <c r="D233" s="38">
        <f t="shared" si="21"/>
        <v>305000</v>
      </c>
      <c r="E233" s="38">
        <f t="shared" si="21"/>
        <v>0</v>
      </c>
      <c r="F233" s="38">
        <f t="shared" si="21"/>
        <v>0</v>
      </c>
    </row>
    <row r="234" spans="1:6" s="60" customFormat="1" ht="46.5" customHeight="1">
      <c r="A234" s="43" t="s">
        <v>427</v>
      </c>
      <c r="B234" s="37" t="s">
        <v>458</v>
      </c>
      <c r="C234" s="37" t="s">
        <v>428</v>
      </c>
      <c r="D234" s="38">
        <f>'Прил 6'!G156</f>
        <v>305000</v>
      </c>
      <c r="E234" s="38">
        <f>'Прил 6'!H156</f>
        <v>0</v>
      </c>
      <c r="F234" s="38">
        <f>'Прил 6'!I156</f>
        <v>0</v>
      </c>
    </row>
    <row r="235" spans="1:6" s="60" customFormat="1" ht="46.5" customHeight="1">
      <c r="A235" s="49" t="s">
        <v>471</v>
      </c>
      <c r="B235" s="37" t="s">
        <v>472</v>
      </c>
      <c r="C235" s="37"/>
      <c r="D235" s="38">
        <f>D236</f>
        <v>6247237.6399999997</v>
      </c>
      <c r="E235" s="38">
        <f>E236</f>
        <v>8614556</v>
      </c>
      <c r="F235" s="38">
        <f>F236</f>
        <v>614556</v>
      </c>
    </row>
    <row r="236" spans="1:6" s="60" customFormat="1" ht="62.25" customHeight="1">
      <c r="A236" s="40" t="s">
        <v>473</v>
      </c>
      <c r="B236" s="37" t="s">
        <v>474</v>
      </c>
      <c r="C236" s="37"/>
      <c r="D236" s="38">
        <f>D237+D239</f>
        <v>6247237.6399999997</v>
      </c>
      <c r="E236" s="38">
        <f>E237+E239</f>
        <v>8614556</v>
      </c>
      <c r="F236" s="38">
        <f>F237+F239</f>
        <v>614556</v>
      </c>
    </row>
    <row r="237" spans="1:6" s="60" customFormat="1" ht="42" customHeight="1">
      <c r="A237" s="40" t="s">
        <v>475</v>
      </c>
      <c r="B237" s="37" t="s">
        <v>476</v>
      </c>
      <c r="C237" s="37"/>
      <c r="D237" s="38">
        <f>D238</f>
        <v>1247237.6399999999</v>
      </c>
      <c r="E237" s="38">
        <f>E238</f>
        <v>614556</v>
      </c>
      <c r="F237" s="38">
        <f>F238</f>
        <v>614556</v>
      </c>
    </row>
    <row r="238" spans="1:6" s="60" customFormat="1" ht="42.75" customHeight="1">
      <c r="A238" s="40" t="s">
        <v>284</v>
      </c>
      <c r="B238" s="37" t="s">
        <v>476</v>
      </c>
      <c r="C238" s="37" t="s">
        <v>315</v>
      </c>
      <c r="D238" s="38">
        <f>'Прил 6'!G168</f>
        <v>1247237.6399999999</v>
      </c>
      <c r="E238" s="38">
        <f>'Прил 6'!H168</f>
        <v>614556</v>
      </c>
      <c r="F238" s="38">
        <f>'Прил 6'!I168</f>
        <v>614556</v>
      </c>
    </row>
    <row r="239" spans="1:6" s="60" customFormat="1" ht="26.25" customHeight="1">
      <c r="A239" s="40" t="s">
        <v>486</v>
      </c>
      <c r="B239" s="37" t="s">
        <v>487</v>
      </c>
      <c r="C239" s="37"/>
      <c r="D239" s="38">
        <f>D240</f>
        <v>5000000</v>
      </c>
      <c r="E239" s="38">
        <f>E240</f>
        <v>8000000</v>
      </c>
      <c r="F239" s="38">
        <f>F240</f>
        <v>0</v>
      </c>
    </row>
    <row r="240" spans="1:6" s="60" customFormat="1" ht="26.25" customHeight="1">
      <c r="A240" s="40" t="s">
        <v>381</v>
      </c>
      <c r="B240" s="37" t="s">
        <v>487</v>
      </c>
      <c r="C240" s="37" t="s">
        <v>382</v>
      </c>
      <c r="D240" s="38">
        <f>'Прил 6'!G188</f>
        <v>5000000</v>
      </c>
      <c r="E240" s="38">
        <f>'Прил 6'!H188</f>
        <v>8000000</v>
      </c>
      <c r="F240" s="38">
        <f>'Прил 6'!I188</f>
        <v>0</v>
      </c>
    </row>
    <row r="241" spans="1:8" s="60" customFormat="1" ht="81.75" customHeight="1">
      <c r="A241" s="42" t="s">
        <v>598</v>
      </c>
      <c r="B241" s="32" t="s">
        <v>599</v>
      </c>
      <c r="C241" s="32"/>
      <c r="D241" s="33">
        <f>D242+D247+D258</f>
        <v>12254457.719999999</v>
      </c>
      <c r="E241" s="33">
        <f>E242+E247+E258</f>
        <v>11450283.219999999</v>
      </c>
      <c r="F241" s="33">
        <f>F242+F247+F258</f>
        <v>11748804.5</v>
      </c>
      <c r="G241" s="101"/>
      <c r="H241" s="101"/>
    </row>
    <row r="242" spans="1:8" ht="41.65" customHeight="1">
      <c r="A242" s="40" t="s">
        <v>600</v>
      </c>
      <c r="B242" s="37" t="s">
        <v>759</v>
      </c>
      <c r="C242" s="37"/>
      <c r="D242" s="38">
        <f t="shared" ref="D242:F243" si="22">D243</f>
        <v>345142</v>
      </c>
      <c r="E242" s="38">
        <f t="shared" si="22"/>
        <v>492000</v>
      </c>
      <c r="F242" s="38">
        <f t="shared" si="22"/>
        <v>492000</v>
      </c>
      <c r="H242" s="39"/>
    </row>
    <row r="243" spans="1:8" ht="48" customHeight="1">
      <c r="A243" s="40" t="s">
        <v>601</v>
      </c>
      <c r="B243" s="37" t="s">
        <v>760</v>
      </c>
      <c r="C243" s="37"/>
      <c r="D243" s="38">
        <f t="shared" si="22"/>
        <v>345142</v>
      </c>
      <c r="E243" s="38">
        <f t="shared" si="22"/>
        <v>492000</v>
      </c>
      <c r="F243" s="38">
        <f t="shared" si="22"/>
        <v>492000</v>
      </c>
      <c r="H243" s="39"/>
    </row>
    <row r="244" spans="1:8" ht="27.75" customHeight="1">
      <c r="A244" s="40" t="s">
        <v>602</v>
      </c>
      <c r="B244" s="37" t="s">
        <v>761</v>
      </c>
      <c r="C244" s="37"/>
      <c r="D244" s="38">
        <f>D246+D245</f>
        <v>345142</v>
      </c>
      <c r="E244" s="38">
        <f>E246+E245</f>
        <v>492000</v>
      </c>
      <c r="F244" s="38">
        <f>F246+F245</f>
        <v>492000</v>
      </c>
    </row>
    <row r="245" spans="1:8" ht="51" customHeight="1">
      <c r="A245" s="40" t="s">
        <v>284</v>
      </c>
      <c r="B245" s="37" t="s">
        <v>761</v>
      </c>
      <c r="C245" s="37" t="s">
        <v>315</v>
      </c>
      <c r="D245" s="38">
        <f>'Прил 6'!G500</f>
        <v>64892</v>
      </c>
      <c r="E245" s="38">
        <f>'Прил 6'!H500</f>
        <v>257000</v>
      </c>
      <c r="F245" s="38">
        <f>'Прил 6'!I500</f>
        <v>257000</v>
      </c>
    </row>
    <row r="246" spans="1:8" ht="45" customHeight="1">
      <c r="A246" s="44" t="s">
        <v>333</v>
      </c>
      <c r="B246" s="37" t="s">
        <v>761</v>
      </c>
      <c r="C246" s="37" t="s">
        <v>334</v>
      </c>
      <c r="D246" s="38">
        <f>'Прил 6'!G501</f>
        <v>280250</v>
      </c>
      <c r="E246" s="38">
        <f>'Прил 6'!H501</f>
        <v>235000</v>
      </c>
      <c r="F246" s="38">
        <f>'Прил 6'!I501</f>
        <v>235000</v>
      </c>
    </row>
    <row r="247" spans="1:8" ht="45" customHeight="1">
      <c r="A247" s="40" t="s">
        <v>713</v>
      </c>
      <c r="B247" s="37" t="s">
        <v>714</v>
      </c>
      <c r="C247" s="37"/>
      <c r="D247" s="38">
        <f>D248+D255</f>
        <v>6435965.7199999997</v>
      </c>
      <c r="E247" s="38">
        <f>E248+E255</f>
        <v>7616255.2199999997</v>
      </c>
      <c r="F247" s="38">
        <f>F248+F255</f>
        <v>7914776.5</v>
      </c>
    </row>
    <row r="248" spans="1:8" ht="84.75" customHeight="1">
      <c r="A248" s="40" t="s">
        <v>715</v>
      </c>
      <c r="B248" s="37" t="s">
        <v>716</v>
      </c>
      <c r="C248" s="37"/>
      <c r="D248" s="38">
        <f>D249+D251+D253</f>
        <v>6435965.7199999997</v>
      </c>
      <c r="E248" s="38">
        <f>E249+E251+E253</f>
        <v>7286255.2199999997</v>
      </c>
      <c r="F248" s="38">
        <f>F249+F251+F253</f>
        <v>7584776.5</v>
      </c>
    </row>
    <row r="249" spans="1:8" ht="45" customHeight="1">
      <c r="A249" s="40" t="s">
        <v>397</v>
      </c>
      <c r="B249" s="37" t="s">
        <v>717</v>
      </c>
      <c r="C249" s="37"/>
      <c r="D249" s="38">
        <f>D250</f>
        <v>6415965.7199999997</v>
      </c>
      <c r="E249" s="38">
        <f>E250</f>
        <v>7116255.2199999997</v>
      </c>
      <c r="F249" s="38">
        <f>F250</f>
        <v>7414776.5</v>
      </c>
    </row>
    <row r="250" spans="1:8" ht="45" customHeight="1">
      <c r="A250" s="40" t="s">
        <v>333</v>
      </c>
      <c r="B250" s="37" t="s">
        <v>717</v>
      </c>
      <c r="C250" s="37" t="s">
        <v>334</v>
      </c>
      <c r="D250" s="38">
        <f>'Прил 6'!G637</f>
        <v>6415965.7199999997</v>
      </c>
      <c r="E250" s="38">
        <f>'Прил 6'!H637</f>
        <v>7116255.2199999997</v>
      </c>
      <c r="F250" s="38">
        <f>'Прил 6'!I637</f>
        <v>7414776.5</v>
      </c>
    </row>
    <row r="251" spans="1:8" ht="45" customHeight="1">
      <c r="A251" s="40" t="s">
        <v>372</v>
      </c>
      <c r="B251" s="37" t="s">
        <v>719</v>
      </c>
      <c r="C251" s="37"/>
      <c r="D251" s="38">
        <f>D252</f>
        <v>20000</v>
      </c>
      <c r="E251" s="38">
        <f>E252</f>
        <v>20000</v>
      </c>
      <c r="F251" s="38">
        <f>F252</f>
        <v>20000</v>
      </c>
    </row>
    <row r="252" spans="1:8" ht="40.5" customHeight="1">
      <c r="A252" s="40" t="s">
        <v>284</v>
      </c>
      <c r="B252" s="37" t="s">
        <v>719</v>
      </c>
      <c r="C252" s="37" t="s">
        <v>315</v>
      </c>
      <c r="D252" s="38">
        <f>'Прил 6'!G643</f>
        <v>20000</v>
      </c>
      <c r="E252" s="38">
        <f>'Прил 6'!H643</f>
        <v>20000</v>
      </c>
      <c r="F252" s="38">
        <f>'Прил 6'!I643</f>
        <v>20000</v>
      </c>
    </row>
    <row r="253" spans="1:8" ht="81.75" customHeight="1">
      <c r="A253" s="40" t="s">
        <v>720</v>
      </c>
      <c r="B253" s="37" t="s">
        <v>721</v>
      </c>
      <c r="C253" s="37"/>
      <c r="D253" s="38">
        <f>D254</f>
        <v>0</v>
      </c>
      <c r="E253" s="38">
        <f>E254</f>
        <v>150000</v>
      </c>
      <c r="F253" s="38">
        <f>F254</f>
        <v>150000</v>
      </c>
    </row>
    <row r="254" spans="1:8" ht="48.75" customHeight="1">
      <c r="A254" s="40" t="s">
        <v>284</v>
      </c>
      <c r="B254" s="37" t="s">
        <v>721</v>
      </c>
      <c r="C254" s="37" t="s">
        <v>315</v>
      </c>
      <c r="D254" s="38">
        <f>'Прил 6'!G645</f>
        <v>0</v>
      </c>
      <c r="E254" s="38">
        <f>'Прил 6'!H645</f>
        <v>150000</v>
      </c>
      <c r="F254" s="38">
        <f>'Прил 6'!I645</f>
        <v>150000</v>
      </c>
    </row>
    <row r="255" spans="1:8" ht="115.5" customHeight="1">
      <c r="A255" s="40" t="s">
        <v>722</v>
      </c>
      <c r="B255" s="37" t="s">
        <v>723</v>
      </c>
      <c r="C255" s="37"/>
      <c r="D255" s="38">
        <f t="shared" ref="D255:F256" si="23">D256</f>
        <v>0</v>
      </c>
      <c r="E255" s="38">
        <f t="shared" si="23"/>
        <v>330000</v>
      </c>
      <c r="F255" s="38">
        <f t="shared" si="23"/>
        <v>330000</v>
      </c>
    </row>
    <row r="256" spans="1:8" ht="61.9" customHeight="1">
      <c r="A256" s="40" t="s">
        <v>724</v>
      </c>
      <c r="B256" s="37" t="s">
        <v>725</v>
      </c>
      <c r="C256" s="37"/>
      <c r="D256" s="38">
        <f t="shared" si="23"/>
        <v>0</v>
      </c>
      <c r="E256" s="38">
        <f t="shared" si="23"/>
        <v>330000</v>
      </c>
      <c r="F256" s="38">
        <f t="shared" si="23"/>
        <v>330000</v>
      </c>
    </row>
    <row r="257" spans="1:7" ht="45" customHeight="1">
      <c r="A257" s="40" t="s">
        <v>284</v>
      </c>
      <c r="B257" s="37" t="s">
        <v>725</v>
      </c>
      <c r="C257" s="37" t="s">
        <v>315</v>
      </c>
      <c r="D257" s="38">
        <f>'Прил 6'!G648+'Прил 6'!G654</f>
        <v>0</v>
      </c>
      <c r="E257" s="38">
        <f>'Прил 6'!H648+'Прил 6'!H654</f>
        <v>330000</v>
      </c>
      <c r="F257" s="38">
        <f>'Прил 6'!I648+'Прил 6'!I654</f>
        <v>330000</v>
      </c>
    </row>
    <row r="258" spans="1:7" ht="26.65" customHeight="1">
      <c r="A258" s="40" t="s">
        <v>603</v>
      </c>
      <c r="B258" s="37" t="s">
        <v>604</v>
      </c>
      <c r="C258" s="37"/>
      <c r="D258" s="38">
        <f>D259</f>
        <v>5473350</v>
      </c>
      <c r="E258" s="38">
        <f>E259</f>
        <v>3342028</v>
      </c>
      <c r="F258" s="38">
        <f>F259</f>
        <v>3342028</v>
      </c>
    </row>
    <row r="259" spans="1:7" ht="46.5" customHeight="1">
      <c r="A259" s="44" t="s">
        <v>605</v>
      </c>
      <c r="B259" s="37" t="s">
        <v>606</v>
      </c>
      <c r="C259" s="37"/>
      <c r="D259" s="38">
        <f>D260+D263</f>
        <v>5473350</v>
      </c>
      <c r="E259" s="38">
        <f>E260+E263</f>
        <v>3342028</v>
      </c>
      <c r="F259" s="38">
        <f>F260+F263</f>
        <v>3342028</v>
      </c>
    </row>
    <row r="260" spans="1:7" ht="27.75" customHeight="1">
      <c r="A260" s="44" t="s">
        <v>607</v>
      </c>
      <c r="B260" s="37" t="s">
        <v>608</v>
      </c>
      <c r="C260" s="37"/>
      <c r="D260" s="38">
        <f>D261+D262</f>
        <v>2131322</v>
      </c>
      <c r="E260" s="38">
        <f>E262</f>
        <v>0</v>
      </c>
      <c r="F260" s="38">
        <f>F262</f>
        <v>0</v>
      </c>
    </row>
    <row r="261" spans="1:7" ht="27.75" customHeight="1">
      <c r="A261" s="55" t="s">
        <v>611</v>
      </c>
      <c r="B261" s="37" t="s">
        <v>608</v>
      </c>
      <c r="C261" s="37" t="s">
        <v>612</v>
      </c>
      <c r="D261" s="38">
        <f>'Прил 6'!G505</f>
        <v>1189811.7</v>
      </c>
      <c r="E261" s="38">
        <f>'Прил 6'!H505</f>
        <v>0</v>
      </c>
      <c r="F261" s="38">
        <f>'Прил 6'!I505</f>
        <v>0</v>
      </c>
    </row>
    <row r="262" spans="1:7" ht="46.5" customHeight="1">
      <c r="A262" s="44" t="s">
        <v>333</v>
      </c>
      <c r="B262" s="37" t="s">
        <v>608</v>
      </c>
      <c r="C262" s="37" t="s">
        <v>334</v>
      </c>
      <c r="D262" s="38">
        <f>'Прил 6'!G506</f>
        <v>941510.3</v>
      </c>
      <c r="E262" s="38">
        <f>'Прил 6'!H506</f>
        <v>0</v>
      </c>
      <c r="F262" s="38">
        <f>'Прил 6'!I506</f>
        <v>0</v>
      </c>
    </row>
    <row r="263" spans="1:7" ht="34.15" customHeight="1">
      <c r="A263" s="54" t="s">
        <v>609</v>
      </c>
      <c r="B263" s="37" t="s">
        <v>610</v>
      </c>
      <c r="C263" s="37"/>
      <c r="D263" s="38">
        <f>D264+D265</f>
        <v>3342028</v>
      </c>
      <c r="E263" s="38">
        <f>E264+E265</f>
        <v>3342028</v>
      </c>
      <c r="F263" s="38">
        <f>F264+F265</f>
        <v>3342028</v>
      </c>
    </row>
    <row r="264" spans="1:7" ht="27.75" customHeight="1">
      <c r="A264" s="55" t="s">
        <v>611</v>
      </c>
      <c r="B264" s="37" t="s">
        <v>610</v>
      </c>
      <c r="C264" s="37" t="s">
        <v>612</v>
      </c>
      <c r="D264" s="38">
        <f>'Прил 6'!G508</f>
        <v>1865688.3</v>
      </c>
      <c r="E264" s="38">
        <f>'Прил 6'!H508</f>
        <v>3055500</v>
      </c>
      <c r="F264" s="38">
        <f>'Прил 6'!I508</f>
        <v>3055500</v>
      </c>
    </row>
    <row r="265" spans="1:7" ht="37.35" customHeight="1">
      <c r="A265" s="54" t="s">
        <v>333</v>
      </c>
      <c r="B265" s="37" t="s">
        <v>610</v>
      </c>
      <c r="C265" s="37" t="s">
        <v>334</v>
      </c>
      <c r="D265" s="38">
        <f>'Прил 6'!G509</f>
        <v>1476339.7</v>
      </c>
      <c r="E265" s="38">
        <f>'Прил 6'!H509</f>
        <v>286528</v>
      </c>
      <c r="F265" s="38">
        <f>'Прил 6'!I509</f>
        <v>286528</v>
      </c>
    </row>
    <row r="266" spans="1:7" s="60" customFormat="1" ht="39.75" customHeight="1">
      <c r="A266" s="42" t="s">
        <v>366</v>
      </c>
      <c r="B266" s="32" t="s">
        <v>367</v>
      </c>
      <c r="C266" s="32"/>
      <c r="D266" s="33">
        <f t="shared" ref="D266:F267" si="24">D267</f>
        <v>352110</v>
      </c>
      <c r="E266" s="33">
        <f t="shared" si="24"/>
        <v>440000</v>
      </c>
      <c r="F266" s="33">
        <f t="shared" si="24"/>
        <v>480000</v>
      </c>
      <c r="G266" s="101"/>
    </row>
    <row r="267" spans="1:7" ht="39.75" customHeight="1">
      <c r="A267" s="40" t="s">
        <v>368</v>
      </c>
      <c r="B267" s="37" t="s">
        <v>369</v>
      </c>
      <c r="C267" s="37"/>
      <c r="D267" s="38">
        <f t="shared" si="24"/>
        <v>352110</v>
      </c>
      <c r="E267" s="38">
        <f t="shared" si="24"/>
        <v>440000</v>
      </c>
      <c r="F267" s="38">
        <f t="shared" si="24"/>
        <v>480000</v>
      </c>
      <c r="G267" s="39"/>
    </row>
    <row r="268" spans="1:7" ht="39.75" customHeight="1">
      <c r="A268" s="40" t="s">
        <v>370</v>
      </c>
      <c r="B268" s="37" t="s">
        <v>371</v>
      </c>
      <c r="C268" s="37"/>
      <c r="D268" s="38">
        <f>D269+D271</f>
        <v>352110</v>
      </c>
      <c r="E268" s="38">
        <f>E269+E271</f>
        <v>440000</v>
      </c>
      <c r="F268" s="38">
        <f>F269+F271</f>
        <v>480000</v>
      </c>
      <c r="G268" s="39"/>
    </row>
    <row r="269" spans="1:7" ht="39.75" customHeight="1">
      <c r="A269" s="44" t="s">
        <v>372</v>
      </c>
      <c r="B269" s="46" t="s">
        <v>373</v>
      </c>
      <c r="C269" s="46"/>
      <c r="D269" s="38">
        <f>D270</f>
        <v>178500</v>
      </c>
      <c r="E269" s="38">
        <f>E270</f>
        <v>220000</v>
      </c>
      <c r="F269" s="38">
        <f>F270</f>
        <v>240000</v>
      </c>
      <c r="G269" s="39"/>
    </row>
    <row r="270" spans="1:7" ht="43.7" customHeight="1">
      <c r="A270" s="44" t="s">
        <v>284</v>
      </c>
      <c r="B270" s="46" t="s">
        <v>373</v>
      </c>
      <c r="C270" s="46" t="s">
        <v>315</v>
      </c>
      <c r="D270" s="38">
        <f>'Прил 6'!G68</f>
        <v>178500</v>
      </c>
      <c r="E270" s="38">
        <f>'Прил 6'!H68</f>
        <v>220000</v>
      </c>
      <c r="F270" s="38">
        <f>'Прил 6'!I68</f>
        <v>240000</v>
      </c>
    </row>
    <row r="271" spans="1:7" ht="39" customHeight="1">
      <c r="A271" s="44" t="s">
        <v>374</v>
      </c>
      <c r="B271" s="46" t="s">
        <v>375</v>
      </c>
      <c r="C271" s="46"/>
      <c r="D271" s="38">
        <f>D272</f>
        <v>173610</v>
      </c>
      <c r="E271" s="38">
        <f>E272</f>
        <v>220000</v>
      </c>
      <c r="F271" s="38">
        <f>F272</f>
        <v>240000</v>
      </c>
    </row>
    <row r="272" spans="1:7" ht="37.5">
      <c r="A272" s="44" t="s">
        <v>284</v>
      </c>
      <c r="B272" s="46" t="s">
        <v>375</v>
      </c>
      <c r="C272" s="46" t="s">
        <v>315</v>
      </c>
      <c r="D272" s="38">
        <f>'Прил 6'!G70</f>
        <v>173610</v>
      </c>
      <c r="E272" s="38">
        <f>'Прил 6'!H70</f>
        <v>220000</v>
      </c>
      <c r="F272" s="38">
        <f>'Прил 6'!I70</f>
        <v>240000</v>
      </c>
    </row>
    <row r="273" spans="1:8" s="60" customFormat="1" ht="37.5">
      <c r="A273" s="42" t="s">
        <v>274</v>
      </c>
      <c r="B273" s="32" t="s">
        <v>275</v>
      </c>
      <c r="C273" s="103"/>
      <c r="D273" s="33">
        <f t="shared" ref="D273:F274" si="25">D274</f>
        <v>358077</v>
      </c>
      <c r="E273" s="33">
        <f t="shared" si="25"/>
        <v>358077</v>
      </c>
      <c r="F273" s="33">
        <f t="shared" si="25"/>
        <v>358077</v>
      </c>
      <c r="G273" s="101"/>
    </row>
    <row r="274" spans="1:8" ht="56.25">
      <c r="A274" s="40" t="s">
        <v>276</v>
      </c>
      <c r="B274" s="37" t="s">
        <v>277</v>
      </c>
      <c r="C274" s="41"/>
      <c r="D274" s="38">
        <f t="shared" si="25"/>
        <v>358077</v>
      </c>
      <c r="E274" s="38">
        <f t="shared" si="25"/>
        <v>358077</v>
      </c>
      <c r="F274" s="38">
        <f t="shared" si="25"/>
        <v>358077</v>
      </c>
    </row>
    <row r="275" spans="1:8" ht="59.65" customHeight="1">
      <c r="A275" s="40" t="s">
        <v>278</v>
      </c>
      <c r="B275" s="37" t="s">
        <v>279</v>
      </c>
      <c r="C275" s="41"/>
      <c r="D275" s="38">
        <f>D276+D278</f>
        <v>358077</v>
      </c>
      <c r="E275" s="38">
        <f>E276+E278</f>
        <v>358077</v>
      </c>
      <c r="F275" s="38">
        <f>F276+F278</f>
        <v>358077</v>
      </c>
    </row>
    <row r="276" spans="1:8" ht="42.75" customHeight="1">
      <c r="A276" s="40" t="s">
        <v>280</v>
      </c>
      <c r="B276" s="37" t="s">
        <v>281</v>
      </c>
      <c r="C276" s="41"/>
      <c r="D276" s="38">
        <f>D277</f>
        <v>333077</v>
      </c>
      <c r="E276" s="38">
        <f>E277</f>
        <v>333077</v>
      </c>
      <c r="F276" s="38">
        <f>F277</f>
        <v>333077</v>
      </c>
    </row>
    <row r="277" spans="1:8" ht="77.25" customHeight="1">
      <c r="A277" s="40" t="s">
        <v>248</v>
      </c>
      <c r="B277" s="37" t="s">
        <v>281</v>
      </c>
      <c r="C277" s="41">
        <v>100</v>
      </c>
      <c r="D277" s="38">
        <f>'Прил 6'!G20</f>
        <v>333077</v>
      </c>
      <c r="E277" s="38">
        <f>'Прил 6'!H20</f>
        <v>333077</v>
      </c>
      <c r="F277" s="38">
        <f>'Прил 6'!I20</f>
        <v>333077</v>
      </c>
    </row>
    <row r="278" spans="1:8" ht="40.5" customHeight="1">
      <c r="A278" s="40" t="s">
        <v>282</v>
      </c>
      <c r="B278" s="37" t="s">
        <v>283</v>
      </c>
      <c r="C278" s="41"/>
      <c r="D278" s="38">
        <f>D279</f>
        <v>25000</v>
      </c>
      <c r="E278" s="38">
        <f>E279</f>
        <v>25000</v>
      </c>
      <c r="F278" s="38">
        <f>F279</f>
        <v>25000</v>
      </c>
    </row>
    <row r="279" spans="1:8" ht="37.5">
      <c r="A279" s="40" t="s">
        <v>284</v>
      </c>
      <c r="B279" s="37" t="s">
        <v>283</v>
      </c>
      <c r="C279" s="41">
        <v>200</v>
      </c>
      <c r="D279" s="38">
        <f>'Прил 6'!G22</f>
        <v>25000</v>
      </c>
      <c r="E279" s="38">
        <f>'Прил 6'!H22</f>
        <v>25000</v>
      </c>
      <c r="F279" s="38">
        <f>'Прил 6'!I22</f>
        <v>25000</v>
      </c>
    </row>
    <row r="280" spans="1:8" s="60" customFormat="1" ht="81.75" customHeight="1">
      <c r="A280" s="42" t="s">
        <v>419</v>
      </c>
      <c r="B280" s="32" t="s">
        <v>420</v>
      </c>
      <c r="C280" s="32"/>
      <c r="D280" s="33">
        <f>D281+D305</f>
        <v>151346880.57999998</v>
      </c>
      <c r="E280" s="33">
        <f>E281+E305</f>
        <v>55100000</v>
      </c>
      <c r="F280" s="33">
        <f>F281+F305</f>
        <v>55100000</v>
      </c>
      <c r="G280" s="101"/>
      <c r="H280" s="101"/>
    </row>
    <row r="281" spans="1:8" ht="46.5" customHeight="1">
      <c r="A281" s="40" t="s">
        <v>421</v>
      </c>
      <c r="B281" s="37" t="s">
        <v>422</v>
      </c>
      <c r="C281" s="37"/>
      <c r="D281" s="38">
        <f>D282+D295+D302</f>
        <v>151246880.57999998</v>
      </c>
      <c r="E281" s="38">
        <f>E282+E295+E302</f>
        <v>55000000</v>
      </c>
      <c r="F281" s="38">
        <f>F282+F295+F302</f>
        <v>55000000</v>
      </c>
      <c r="H281" s="39"/>
    </row>
    <row r="282" spans="1:8" ht="42" customHeight="1">
      <c r="A282" s="40" t="s">
        <v>423</v>
      </c>
      <c r="B282" s="37" t="s">
        <v>424</v>
      </c>
      <c r="C282" s="37"/>
      <c r="D282" s="38">
        <f>D285+D287+D289+D291+D293+D283</f>
        <v>107839622.58</v>
      </c>
      <c r="E282" s="38">
        <f>E285+E287+E289+E291+E293</f>
        <v>25000000</v>
      </c>
      <c r="F282" s="38">
        <f>F285+F287+F289+F291+F293</f>
        <v>25000000</v>
      </c>
      <c r="G282" s="39"/>
      <c r="H282" s="39"/>
    </row>
    <row r="283" spans="1:8" ht="121.5" customHeight="1">
      <c r="A283" s="125" t="s">
        <v>844</v>
      </c>
      <c r="B283" s="122" t="s">
        <v>947</v>
      </c>
      <c r="C283" s="122"/>
      <c r="D283" s="38">
        <f>D284</f>
        <v>3343917.86</v>
      </c>
      <c r="E283" s="38"/>
      <c r="F283" s="38"/>
      <c r="G283" s="39"/>
      <c r="H283" s="39"/>
    </row>
    <row r="284" spans="1:8" ht="42" customHeight="1">
      <c r="A284" s="125" t="s">
        <v>427</v>
      </c>
      <c r="B284" s="122" t="s">
        <v>947</v>
      </c>
      <c r="C284" s="122" t="s">
        <v>428</v>
      </c>
      <c r="D284" s="38">
        <f>'Прил 6'!G120</f>
        <v>3343917.86</v>
      </c>
      <c r="E284" s="38"/>
      <c r="F284" s="38"/>
      <c r="G284" s="39"/>
      <c r="H284" s="39"/>
    </row>
    <row r="285" spans="1:8" ht="42" customHeight="1">
      <c r="A285" s="125" t="s">
        <v>812</v>
      </c>
      <c r="B285" s="122" t="s">
        <v>813</v>
      </c>
      <c r="C285" s="122"/>
      <c r="D285" s="38">
        <f>D286</f>
        <v>83633.52</v>
      </c>
      <c r="E285" s="38">
        <f>E286</f>
        <v>0</v>
      </c>
      <c r="F285" s="38">
        <f>F286</f>
        <v>0</v>
      </c>
      <c r="G285" s="39"/>
      <c r="H285" s="39"/>
    </row>
    <row r="286" spans="1:8" ht="42" customHeight="1">
      <c r="A286" s="125" t="s">
        <v>427</v>
      </c>
      <c r="B286" s="122" t="s">
        <v>813</v>
      </c>
      <c r="C286" s="122" t="s">
        <v>428</v>
      </c>
      <c r="D286" s="38">
        <f>'Прил 6'!G122</f>
        <v>83633.52</v>
      </c>
      <c r="E286" s="38">
        <f>'Прил 6'!H122</f>
        <v>0</v>
      </c>
      <c r="F286" s="38">
        <f>'Прил 6'!I122</f>
        <v>0</v>
      </c>
      <c r="G286" s="39"/>
      <c r="H286" s="39"/>
    </row>
    <row r="287" spans="1:8" ht="21.75" customHeight="1">
      <c r="A287" s="40" t="s">
        <v>425</v>
      </c>
      <c r="B287" s="37" t="s">
        <v>426</v>
      </c>
      <c r="C287" s="37"/>
      <c r="D287" s="38">
        <f>D288</f>
        <v>28082256</v>
      </c>
      <c r="E287" s="38">
        <f>E288</f>
        <v>0</v>
      </c>
      <c r="F287" s="38">
        <f>F288</f>
        <v>0</v>
      </c>
      <c r="G287" s="39"/>
    </row>
    <row r="288" spans="1:8" ht="44.25" customHeight="1">
      <c r="A288" s="40" t="s">
        <v>427</v>
      </c>
      <c r="B288" s="37" t="s">
        <v>426</v>
      </c>
      <c r="C288" s="37" t="s">
        <v>428</v>
      </c>
      <c r="D288" s="38">
        <f>'Прил 6'!G124</f>
        <v>28082256</v>
      </c>
      <c r="E288" s="38">
        <f>'Прил 6'!H124</f>
        <v>0</v>
      </c>
      <c r="F288" s="38">
        <f>'Прил 6'!I124</f>
        <v>0</v>
      </c>
      <c r="G288" s="39"/>
    </row>
    <row r="289" spans="1:7" ht="59.65" customHeight="1">
      <c r="A289" s="40" t="s">
        <v>429</v>
      </c>
      <c r="B289" s="37" t="s">
        <v>430</v>
      </c>
      <c r="C289" s="37"/>
      <c r="D289" s="38">
        <f>D290</f>
        <v>20633360</v>
      </c>
      <c r="E289" s="38">
        <f>E290</f>
        <v>25000000</v>
      </c>
      <c r="F289" s="38">
        <f>F290</f>
        <v>25000000</v>
      </c>
      <c r="G289" s="39"/>
    </row>
    <row r="290" spans="1:7" ht="44.25" customHeight="1">
      <c r="A290" s="40" t="s">
        <v>427</v>
      </c>
      <c r="B290" s="37" t="s">
        <v>430</v>
      </c>
      <c r="C290" s="37" t="s">
        <v>428</v>
      </c>
      <c r="D290" s="38">
        <f>'Прил 6'!G126</f>
        <v>20633360</v>
      </c>
      <c r="E290" s="38">
        <f>'Прил 6'!H126</f>
        <v>25000000</v>
      </c>
      <c r="F290" s="38">
        <f>'Прил 6'!I126</f>
        <v>25000000</v>
      </c>
      <c r="G290" s="39"/>
    </row>
    <row r="291" spans="1:7" ht="44.25" customHeight="1">
      <c r="A291" s="40" t="s">
        <v>431</v>
      </c>
      <c r="B291" s="37" t="s">
        <v>432</v>
      </c>
      <c r="C291" s="37"/>
      <c r="D291" s="38">
        <f>D292</f>
        <v>55557125.200000003</v>
      </c>
      <c r="E291" s="38">
        <f>E292</f>
        <v>0</v>
      </c>
      <c r="F291" s="38">
        <f>F292</f>
        <v>0</v>
      </c>
    </row>
    <row r="292" spans="1:7" ht="44.25" customHeight="1">
      <c r="A292" s="40" t="s">
        <v>427</v>
      </c>
      <c r="B292" s="37" t="s">
        <v>432</v>
      </c>
      <c r="C292" s="37" t="s">
        <v>428</v>
      </c>
      <c r="D292" s="38">
        <f>'Прил 6'!G128</f>
        <v>55557125.200000003</v>
      </c>
      <c r="E292" s="38">
        <f>'Прил 6'!H128</f>
        <v>0</v>
      </c>
      <c r="F292" s="38">
        <f>'Прил 6'!I128</f>
        <v>0</v>
      </c>
    </row>
    <row r="293" spans="1:7" ht="44.25" customHeight="1">
      <c r="A293" s="125" t="s">
        <v>844</v>
      </c>
      <c r="B293" s="122" t="s">
        <v>843</v>
      </c>
      <c r="C293" s="122"/>
      <c r="D293" s="38">
        <f>D294</f>
        <v>139330</v>
      </c>
      <c r="E293" s="38">
        <f>E294</f>
        <v>0</v>
      </c>
      <c r="F293" s="38">
        <f>F294</f>
        <v>0</v>
      </c>
    </row>
    <row r="294" spans="1:7" ht="44.25" customHeight="1">
      <c r="A294" s="125" t="s">
        <v>427</v>
      </c>
      <c r="B294" s="122" t="s">
        <v>843</v>
      </c>
      <c r="C294" s="122" t="s">
        <v>428</v>
      </c>
      <c r="D294" s="38">
        <f>'Прил 6'!G130</f>
        <v>139330</v>
      </c>
      <c r="E294" s="38">
        <f>'Прил 6'!H130</f>
        <v>0</v>
      </c>
      <c r="F294" s="38">
        <f>'Прил 6'!I130</f>
        <v>0</v>
      </c>
    </row>
    <row r="295" spans="1:7" ht="42.75" customHeight="1">
      <c r="A295" s="40" t="s">
        <v>433</v>
      </c>
      <c r="B295" s="37" t="s">
        <v>434</v>
      </c>
      <c r="C295" s="37"/>
      <c r="D295" s="38">
        <f>D296+D298+D300</f>
        <v>15699862.029999999</v>
      </c>
      <c r="E295" s="38">
        <f>E296+E298+E300</f>
        <v>30000000</v>
      </c>
      <c r="F295" s="38">
        <f>F296+F298+F300</f>
        <v>30000000</v>
      </c>
    </row>
    <row r="296" spans="1:7" ht="27.75" customHeight="1">
      <c r="A296" s="40" t="s">
        <v>425</v>
      </c>
      <c r="B296" s="37" t="s">
        <v>435</v>
      </c>
      <c r="C296" s="37"/>
      <c r="D296" s="38">
        <f>D297</f>
        <v>6140871</v>
      </c>
      <c r="E296" s="38">
        <f>E297</f>
        <v>0</v>
      </c>
      <c r="F296" s="38">
        <f>F297</f>
        <v>0</v>
      </c>
    </row>
    <row r="297" spans="1:7" ht="38.25" customHeight="1">
      <c r="A297" s="40" t="s">
        <v>284</v>
      </c>
      <c r="B297" s="37" t="s">
        <v>435</v>
      </c>
      <c r="C297" s="37" t="s">
        <v>315</v>
      </c>
      <c r="D297" s="38">
        <f>'Прил 6'!G133</f>
        <v>6140871</v>
      </c>
      <c r="E297" s="38">
        <f>'Прил 6'!H133</f>
        <v>0</v>
      </c>
      <c r="F297" s="38">
        <f>'Прил 6'!I133</f>
        <v>0</v>
      </c>
    </row>
    <row r="298" spans="1:7" ht="38.25" customHeight="1">
      <c r="A298" s="40" t="s">
        <v>436</v>
      </c>
      <c r="B298" s="37" t="s">
        <v>437</v>
      </c>
      <c r="C298" s="37"/>
      <c r="D298" s="38">
        <f>D299</f>
        <v>3469190.03</v>
      </c>
      <c r="E298" s="38">
        <f>E299</f>
        <v>30000000</v>
      </c>
      <c r="F298" s="38">
        <f>F299</f>
        <v>30000000</v>
      </c>
    </row>
    <row r="299" spans="1:7" ht="45" customHeight="1">
      <c r="A299" s="40" t="s">
        <v>284</v>
      </c>
      <c r="B299" s="37" t="s">
        <v>437</v>
      </c>
      <c r="C299" s="37" t="s">
        <v>315</v>
      </c>
      <c r="D299" s="38">
        <f>'Прил 6'!G135</f>
        <v>3469190.03</v>
      </c>
      <c r="E299" s="38">
        <f>'Прил 6'!H135</f>
        <v>30000000</v>
      </c>
      <c r="F299" s="38">
        <f>'Прил 6'!I135</f>
        <v>30000000</v>
      </c>
    </row>
    <row r="300" spans="1:7" ht="38.25" customHeight="1">
      <c r="A300" s="40" t="s">
        <v>431</v>
      </c>
      <c r="B300" s="37" t="s">
        <v>438</v>
      </c>
      <c r="C300" s="37"/>
      <c r="D300" s="38">
        <f>D301</f>
        <v>6089801</v>
      </c>
      <c r="E300" s="38">
        <f>E301</f>
        <v>0</v>
      </c>
      <c r="F300" s="38">
        <f>F301</f>
        <v>0</v>
      </c>
    </row>
    <row r="301" spans="1:7" ht="44.25" customHeight="1">
      <c r="A301" s="40" t="s">
        <v>284</v>
      </c>
      <c r="B301" s="37" t="s">
        <v>438</v>
      </c>
      <c r="C301" s="37" t="s">
        <v>315</v>
      </c>
      <c r="D301" s="38">
        <f>'Прил 6'!G137</f>
        <v>6089801</v>
      </c>
      <c r="E301" s="38">
        <f>'Прил 6'!H137</f>
        <v>0</v>
      </c>
      <c r="F301" s="38">
        <f>'Прил 6'!I137</f>
        <v>0</v>
      </c>
    </row>
    <row r="302" spans="1:7" ht="22.5" customHeight="1">
      <c r="A302" s="40" t="s">
        <v>439</v>
      </c>
      <c r="B302" s="37" t="s">
        <v>440</v>
      </c>
      <c r="C302" s="37"/>
      <c r="D302" s="38">
        <f t="shared" ref="D302:F303" si="26">D303</f>
        <v>27707395.969999999</v>
      </c>
      <c r="E302" s="38">
        <f t="shared" si="26"/>
        <v>0</v>
      </c>
      <c r="F302" s="38">
        <f t="shared" si="26"/>
        <v>0</v>
      </c>
    </row>
    <row r="303" spans="1:7" ht="58.7" customHeight="1">
      <c r="A303" s="40" t="s">
        <v>441</v>
      </c>
      <c r="B303" s="37" t="s">
        <v>442</v>
      </c>
      <c r="C303" s="37"/>
      <c r="D303" s="38">
        <f t="shared" si="26"/>
        <v>27707395.969999999</v>
      </c>
      <c r="E303" s="38">
        <f t="shared" si="26"/>
        <v>0</v>
      </c>
      <c r="F303" s="38">
        <f t="shared" si="26"/>
        <v>0</v>
      </c>
    </row>
    <row r="304" spans="1:7" ht="38.25" customHeight="1">
      <c r="A304" s="40" t="s">
        <v>284</v>
      </c>
      <c r="B304" s="37" t="s">
        <v>442</v>
      </c>
      <c r="C304" s="37" t="s">
        <v>315</v>
      </c>
      <c r="D304" s="38">
        <f>'Прил 6'!G140</f>
        <v>27707395.969999999</v>
      </c>
      <c r="E304" s="38">
        <f>'Прил 6'!H140</f>
        <v>0</v>
      </c>
      <c r="F304" s="38">
        <f>'Прил 6'!I140</f>
        <v>0</v>
      </c>
    </row>
    <row r="305" spans="1:7" ht="38.25" customHeight="1">
      <c r="A305" s="40" t="s">
        <v>567</v>
      </c>
      <c r="B305" s="37" t="s">
        <v>568</v>
      </c>
      <c r="C305" s="37"/>
      <c r="D305" s="38">
        <f t="shared" ref="D305:F307" si="27">D306</f>
        <v>100000</v>
      </c>
      <c r="E305" s="38">
        <f t="shared" si="27"/>
        <v>100000</v>
      </c>
      <c r="F305" s="38">
        <f t="shared" si="27"/>
        <v>100000</v>
      </c>
    </row>
    <row r="306" spans="1:7" ht="58.7" customHeight="1">
      <c r="A306" s="40" t="s">
        <v>569</v>
      </c>
      <c r="B306" s="37" t="s">
        <v>570</v>
      </c>
      <c r="C306" s="37"/>
      <c r="D306" s="38">
        <f t="shared" si="27"/>
        <v>100000</v>
      </c>
      <c r="E306" s="38">
        <f t="shared" si="27"/>
        <v>100000</v>
      </c>
      <c r="F306" s="38">
        <f t="shared" si="27"/>
        <v>100000</v>
      </c>
    </row>
    <row r="307" spans="1:7" ht="45.75" customHeight="1">
      <c r="A307" s="40" t="s">
        <v>571</v>
      </c>
      <c r="B307" s="37" t="s">
        <v>572</v>
      </c>
      <c r="C307" s="37"/>
      <c r="D307" s="38">
        <f t="shared" si="27"/>
        <v>100000</v>
      </c>
      <c r="E307" s="38">
        <f t="shared" si="27"/>
        <v>100000</v>
      </c>
      <c r="F307" s="38">
        <f t="shared" si="27"/>
        <v>100000</v>
      </c>
    </row>
    <row r="308" spans="1:7" ht="45.75" customHeight="1">
      <c r="A308" s="40" t="s">
        <v>333</v>
      </c>
      <c r="B308" s="37" t="s">
        <v>572</v>
      </c>
      <c r="C308" s="37" t="s">
        <v>334</v>
      </c>
      <c r="D308" s="38">
        <f>'Прил 6'!G469</f>
        <v>100000</v>
      </c>
      <c r="E308" s="38">
        <f>'Прил 6'!H469</f>
        <v>100000</v>
      </c>
      <c r="F308" s="38">
        <f>'Прил 6'!I469</f>
        <v>100000</v>
      </c>
    </row>
    <row r="309" spans="1:7" s="60" customFormat="1" ht="42" customHeight="1">
      <c r="A309" s="42" t="s">
        <v>285</v>
      </c>
      <c r="B309" s="32" t="s">
        <v>286</v>
      </c>
      <c r="C309" s="103"/>
      <c r="D309" s="33">
        <f>D310+D314</f>
        <v>677240</v>
      </c>
      <c r="E309" s="33">
        <f>E310+E314</f>
        <v>556440</v>
      </c>
      <c r="F309" s="33">
        <f>F310+F314</f>
        <v>561723</v>
      </c>
      <c r="G309" s="101"/>
    </row>
    <row r="310" spans="1:7" ht="44.25" customHeight="1">
      <c r="A310" s="40" t="s">
        <v>287</v>
      </c>
      <c r="B310" s="37" t="s">
        <v>288</v>
      </c>
      <c r="C310" s="41"/>
      <c r="D310" s="38">
        <f>D311</f>
        <v>305800</v>
      </c>
      <c r="E310" s="38">
        <f>E311</f>
        <v>305800</v>
      </c>
      <c r="F310" s="38">
        <f>F311</f>
        <v>305800</v>
      </c>
    </row>
    <row r="311" spans="1:7" ht="43.7" customHeight="1">
      <c r="A311" s="40" t="s">
        <v>289</v>
      </c>
      <c r="B311" s="37" t="s">
        <v>290</v>
      </c>
      <c r="C311" s="41"/>
      <c r="D311" s="38">
        <f t="shared" ref="D311:F312" si="28">D312</f>
        <v>305800</v>
      </c>
      <c r="E311" s="38">
        <f t="shared" si="28"/>
        <v>305800</v>
      </c>
      <c r="F311" s="38">
        <f t="shared" si="28"/>
        <v>305800</v>
      </c>
    </row>
    <row r="312" spans="1:7" ht="72" customHeight="1">
      <c r="A312" s="40" t="s">
        <v>291</v>
      </c>
      <c r="B312" s="37" t="s">
        <v>292</v>
      </c>
      <c r="C312" s="41"/>
      <c r="D312" s="38">
        <f t="shared" si="28"/>
        <v>305800</v>
      </c>
      <c r="E312" s="38">
        <f t="shared" si="28"/>
        <v>305800</v>
      </c>
      <c r="F312" s="38">
        <f t="shared" si="28"/>
        <v>305800</v>
      </c>
    </row>
    <row r="313" spans="1:7" ht="76.7" customHeight="1">
      <c r="A313" s="40" t="s">
        <v>248</v>
      </c>
      <c r="B313" s="37" t="s">
        <v>292</v>
      </c>
      <c r="C313" s="41">
        <v>100</v>
      </c>
      <c r="D313" s="38">
        <f>'Прил 6'!G27</f>
        <v>305800</v>
      </c>
      <c r="E313" s="38">
        <f>'Прил 6'!H27</f>
        <v>305800</v>
      </c>
      <c r="F313" s="38">
        <f>'Прил 6'!I27</f>
        <v>305800</v>
      </c>
      <c r="G313" s="39"/>
    </row>
    <row r="314" spans="1:7" ht="45.75" customHeight="1">
      <c r="A314" s="52" t="s">
        <v>573</v>
      </c>
      <c r="B314" s="37" t="s">
        <v>574</v>
      </c>
      <c r="C314" s="37"/>
      <c r="D314" s="38">
        <f>D315+D319+D323+D326+D330</f>
        <v>371440</v>
      </c>
      <c r="E314" s="38">
        <f>E315+E319+E323+E326+E330</f>
        <v>250640</v>
      </c>
      <c r="F314" s="38">
        <f>F315+F319+F323+F326+F330</f>
        <v>255923</v>
      </c>
    </row>
    <row r="315" spans="1:7" ht="45" customHeight="1">
      <c r="A315" s="40" t="s">
        <v>575</v>
      </c>
      <c r="B315" s="37" t="s">
        <v>576</v>
      </c>
      <c r="C315" s="37"/>
      <c r="D315" s="38">
        <f>D316</f>
        <v>7000</v>
      </c>
      <c r="E315" s="38">
        <f>E316</f>
        <v>7280</v>
      </c>
      <c r="F315" s="38">
        <f>F316</f>
        <v>7571</v>
      </c>
    </row>
    <row r="316" spans="1:7" ht="45.75" customHeight="1">
      <c r="A316" s="40" t="s">
        <v>577</v>
      </c>
      <c r="B316" s="37" t="s">
        <v>578</v>
      </c>
      <c r="C316" s="37"/>
      <c r="D316" s="38">
        <f>D317+D318</f>
        <v>7000</v>
      </c>
      <c r="E316" s="38">
        <f>E317+E318</f>
        <v>7280</v>
      </c>
      <c r="F316" s="38">
        <f>F317+F318</f>
        <v>7571</v>
      </c>
    </row>
    <row r="317" spans="1:7" ht="45.75" customHeight="1">
      <c r="A317" s="125" t="s">
        <v>284</v>
      </c>
      <c r="B317" s="37" t="s">
        <v>578</v>
      </c>
      <c r="C317" s="37" t="s">
        <v>315</v>
      </c>
      <c r="D317" s="38">
        <f>'Прил 6'!G526</f>
        <v>7000</v>
      </c>
      <c r="E317" s="38">
        <f>'Прил 6'!H526</f>
        <v>0</v>
      </c>
      <c r="F317" s="38">
        <f>'Прил 6'!I526</f>
        <v>0</v>
      </c>
    </row>
    <row r="318" spans="1:7" ht="47.25" customHeight="1">
      <c r="A318" s="40" t="s">
        <v>333</v>
      </c>
      <c r="B318" s="37" t="s">
        <v>578</v>
      </c>
      <c r="C318" s="37" t="s">
        <v>334</v>
      </c>
      <c r="D318" s="38">
        <f>'Прил 6'!G474</f>
        <v>0</v>
      </c>
      <c r="E318" s="38">
        <f>'Прил 6'!H474</f>
        <v>7280</v>
      </c>
      <c r="F318" s="38">
        <f>'Прил 6'!I474</f>
        <v>7571</v>
      </c>
    </row>
    <row r="319" spans="1:7" ht="47.25" customHeight="1">
      <c r="A319" s="40" t="s">
        <v>579</v>
      </c>
      <c r="B319" s="37" t="s">
        <v>580</v>
      </c>
      <c r="C319" s="37"/>
      <c r="D319" s="38">
        <f>D320</f>
        <v>110000</v>
      </c>
      <c r="E319" s="38">
        <f>E320</f>
        <v>114400</v>
      </c>
      <c r="F319" s="38">
        <f>F320</f>
        <v>118976</v>
      </c>
    </row>
    <row r="320" spans="1:7" ht="47.25" customHeight="1">
      <c r="A320" s="40" t="s">
        <v>577</v>
      </c>
      <c r="B320" s="37" t="s">
        <v>581</v>
      </c>
      <c r="C320" s="37"/>
      <c r="D320" s="38">
        <f>D321+D322</f>
        <v>110000</v>
      </c>
      <c r="E320" s="38">
        <f>E321+E322</f>
        <v>114400</v>
      </c>
      <c r="F320" s="38">
        <f>F321+F322</f>
        <v>118976</v>
      </c>
    </row>
    <row r="321" spans="1:7" ht="47.25" customHeight="1">
      <c r="A321" s="40" t="s">
        <v>284</v>
      </c>
      <c r="B321" s="37" t="s">
        <v>581</v>
      </c>
      <c r="C321" s="37" t="s">
        <v>315</v>
      </c>
      <c r="D321" s="38">
        <f>'Прил 6'!G75</f>
        <v>90000</v>
      </c>
      <c r="E321" s="38">
        <f>'Прил 6'!H75</f>
        <v>94400</v>
      </c>
      <c r="F321" s="38">
        <f>'Прил 6'!I75</f>
        <v>98976</v>
      </c>
    </row>
    <row r="322" spans="1:7" ht="47.25" customHeight="1">
      <c r="A322" s="40" t="s">
        <v>333</v>
      </c>
      <c r="B322" s="37" t="s">
        <v>581</v>
      </c>
      <c r="C322" s="37" t="s">
        <v>334</v>
      </c>
      <c r="D322" s="38">
        <f>'Прил 6'!G477</f>
        <v>20000</v>
      </c>
      <c r="E322" s="38">
        <f>'Прил 6'!H477</f>
        <v>20000</v>
      </c>
      <c r="F322" s="38">
        <f>'Прил 6'!I477</f>
        <v>20000</v>
      </c>
    </row>
    <row r="323" spans="1:7" ht="99.75" customHeight="1">
      <c r="A323" s="40" t="s">
        <v>625</v>
      </c>
      <c r="B323" s="37" t="s">
        <v>626</v>
      </c>
      <c r="C323" s="37"/>
      <c r="D323" s="38">
        <f t="shared" ref="D323:F324" si="29">D324</f>
        <v>10000</v>
      </c>
      <c r="E323" s="38">
        <f t="shared" si="29"/>
        <v>10400</v>
      </c>
      <c r="F323" s="38">
        <f t="shared" si="29"/>
        <v>10816</v>
      </c>
    </row>
    <row r="324" spans="1:7" ht="47.25" customHeight="1">
      <c r="A324" s="40" t="s">
        <v>577</v>
      </c>
      <c r="B324" s="37" t="s">
        <v>627</v>
      </c>
      <c r="C324" s="37"/>
      <c r="D324" s="38">
        <f t="shared" si="29"/>
        <v>10000</v>
      </c>
      <c r="E324" s="38">
        <f t="shared" si="29"/>
        <v>10400</v>
      </c>
      <c r="F324" s="38">
        <f t="shared" si="29"/>
        <v>10816</v>
      </c>
    </row>
    <row r="325" spans="1:7" ht="47.25" customHeight="1">
      <c r="A325" s="40" t="s">
        <v>284</v>
      </c>
      <c r="B325" s="37" t="s">
        <v>628</v>
      </c>
      <c r="C325" s="37" t="s">
        <v>315</v>
      </c>
      <c r="D325" s="38">
        <f>'Прил 6'!G78</f>
        <v>10000</v>
      </c>
      <c r="E325" s="38">
        <f>'Прил 6'!H78</f>
        <v>10400</v>
      </c>
      <c r="F325" s="38">
        <f>'Прил 6'!I78</f>
        <v>10816</v>
      </c>
    </row>
    <row r="326" spans="1:7" ht="75">
      <c r="A326" s="125" t="s">
        <v>582</v>
      </c>
      <c r="B326" s="122" t="s">
        <v>859</v>
      </c>
      <c r="C326" s="122"/>
      <c r="D326" s="38">
        <f>D327</f>
        <v>169440</v>
      </c>
      <c r="E326" s="38">
        <f>E327</f>
        <v>118560</v>
      </c>
      <c r="F326" s="38">
        <f>F327</f>
        <v>118560</v>
      </c>
    </row>
    <row r="327" spans="1:7" ht="56.25">
      <c r="A327" s="125" t="s">
        <v>858</v>
      </c>
      <c r="B327" s="122" t="s">
        <v>860</v>
      </c>
      <c r="C327" s="122"/>
      <c r="D327" s="38">
        <f>D328+D329</f>
        <v>169440</v>
      </c>
      <c r="E327" s="38">
        <f>E328+E329</f>
        <v>118560</v>
      </c>
      <c r="F327" s="38">
        <f>F328+F329</f>
        <v>118560</v>
      </c>
    </row>
    <row r="328" spans="1:7" ht="37.5">
      <c r="A328" s="40" t="s">
        <v>284</v>
      </c>
      <c r="B328" s="122" t="s">
        <v>860</v>
      </c>
      <c r="C328" s="122" t="s">
        <v>315</v>
      </c>
      <c r="D328" s="38">
        <f>'Прил 6'!G81</f>
        <v>50880</v>
      </c>
      <c r="E328" s="38">
        <f>'Прил 6'!H81</f>
        <v>0</v>
      </c>
      <c r="F328" s="38">
        <f>'Прил 6'!I81</f>
        <v>0</v>
      </c>
    </row>
    <row r="329" spans="1:7" ht="37.5">
      <c r="A329" s="125" t="s">
        <v>333</v>
      </c>
      <c r="B329" s="122" t="s">
        <v>860</v>
      </c>
      <c r="C329" s="122" t="s">
        <v>334</v>
      </c>
      <c r="D329" s="38">
        <f>'Прил 6'!G480</f>
        <v>118560</v>
      </c>
      <c r="E329" s="38">
        <f>'Прил 6'!H480</f>
        <v>118560</v>
      </c>
      <c r="F329" s="38">
        <f>'Прил 6'!I480</f>
        <v>118560</v>
      </c>
    </row>
    <row r="330" spans="1:7" ht="75">
      <c r="A330" s="125" t="s">
        <v>406</v>
      </c>
      <c r="B330" s="122" t="s">
        <v>861</v>
      </c>
      <c r="C330" s="122"/>
      <c r="D330" s="38">
        <f t="shared" ref="D330:F331" si="30">D331</f>
        <v>75000</v>
      </c>
      <c r="E330" s="38">
        <f t="shared" si="30"/>
        <v>0</v>
      </c>
      <c r="F330" s="38">
        <f t="shared" si="30"/>
        <v>0</v>
      </c>
    </row>
    <row r="331" spans="1:7" ht="47.25" customHeight="1">
      <c r="A331" s="125" t="s">
        <v>858</v>
      </c>
      <c r="B331" s="122" t="s">
        <v>862</v>
      </c>
      <c r="C331" s="122"/>
      <c r="D331" s="38">
        <f t="shared" si="30"/>
        <v>75000</v>
      </c>
      <c r="E331" s="38">
        <f t="shared" si="30"/>
        <v>0</v>
      </c>
      <c r="F331" s="38">
        <f t="shared" si="30"/>
        <v>0</v>
      </c>
    </row>
    <row r="332" spans="1:7" ht="47.25" customHeight="1">
      <c r="A332" s="125" t="s">
        <v>333</v>
      </c>
      <c r="B332" s="122" t="s">
        <v>862</v>
      </c>
      <c r="C332" s="122" t="s">
        <v>334</v>
      </c>
      <c r="D332" s="38">
        <f>'Прил 6'!G483</f>
        <v>75000</v>
      </c>
      <c r="E332" s="38">
        <f>'Прил 6'!H483</f>
        <v>0</v>
      </c>
      <c r="F332" s="38">
        <f>'Прил 6'!I483</f>
        <v>0</v>
      </c>
    </row>
    <row r="333" spans="1:7" s="60" customFormat="1" ht="81" customHeight="1">
      <c r="A333" s="42" t="s">
        <v>402</v>
      </c>
      <c r="B333" s="32" t="s">
        <v>403</v>
      </c>
      <c r="C333" s="32"/>
      <c r="D333" s="33">
        <f t="shared" ref="D333:F335" si="31">D334</f>
        <v>743016.75</v>
      </c>
      <c r="E333" s="33">
        <f t="shared" si="31"/>
        <v>29149.82</v>
      </c>
      <c r="F333" s="33">
        <f t="shared" si="31"/>
        <v>25910.949999999997</v>
      </c>
      <c r="G333" s="101"/>
    </row>
    <row r="334" spans="1:7" ht="63" customHeight="1">
      <c r="A334" s="40" t="s">
        <v>404</v>
      </c>
      <c r="B334" s="37" t="s">
        <v>405</v>
      </c>
      <c r="C334" s="37"/>
      <c r="D334" s="38">
        <f t="shared" si="31"/>
        <v>743016.75</v>
      </c>
      <c r="E334" s="38">
        <f t="shared" si="31"/>
        <v>29149.82</v>
      </c>
      <c r="F334" s="38">
        <f t="shared" si="31"/>
        <v>25910.949999999997</v>
      </c>
    </row>
    <row r="335" spans="1:7" ht="78.75" customHeight="1">
      <c r="A335" s="40" t="s">
        <v>406</v>
      </c>
      <c r="B335" s="37" t="s">
        <v>407</v>
      </c>
      <c r="C335" s="37"/>
      <c r="D335" s="38">
        <f t="shared" si="31"/>
        <v>743016.75</v>
      </c>
      <c r="E335" s="38">
        <f t="shared" si="31"/>
        <v>29149.82</v>
      </c>
      <c r="F335" s="38">
        <f t="shared" si="31"/>
        <v>25910.949999999997</v>
      </c>
    </row>
    <row r="336" spans="1:7" ht="64.5" customHeight="1">
      <c r="A336" s="40" t="s">
        <v>408</v>
      </c>
      <c r="B336" s="37" t="s">
        <v>409</v>
      </c>
      <c r="C336" s="37"/>
      <c r="D336" s="38">
        <f>D337+D338</f>
        <v>743016.75</v>
      </c>
      <c r="E336" s="38">
        <f>E337+E338</f>
        <v>29149.82</v>
      </c>
      <c r="F336" s="38">
        <f>F337+F338</f>
        <v>25910.949999999997</v>
      </c>
    </row>
    <row r="337" spans="1:8" ht="46.5" customHeight="1">
      <c r="A337" s="40" t="s">
        <v>284</v>
      </c>
      <c r="B337" s="37" t="s">
        <v>409</v>
      </c>
      <c r="C337" s="37" t="s">
        <v>315</v>
      </c>
      <c r="D337" s="38">
        <f>'Прил 6'!G113</f>
        <v>36021.879999999997</v>
      </c>
      <c r="E337" s="38">
        <f>'Прил 6'!H113</f>
        <v>0</v>
      </c>
      <c r="F337" s="38">
        <f>'Прил 6'!I113</f>
        <v>0</v>
      </c>
    </row>
    <row r="338" spans="1:8" ht="40.5" customHeight="1">
      <c r="A338" s="40" t="s">
        <v>333</v>
      </c>
      <c r="B338" s="37" t="s">
        <v>409</v>
      </c>
      <c r="C338" s="37" t="s">
        <v>334</v>
      </c>
      <c r="D338" s="38">
        <f>'Прил 6'!G405+'Прил 6'!G488+'Прил 6'!G593</f>
        <v>706994.87</v>
      </c>
      <c r="E338" s="38">
        <f>'Прил 6'!H405+'Прил 6'!H488+'Прил 6'!H593</f>
        <v>29149.82</v>
      </c>
      <c r="F338" s="38">
        <f>'Прил 6'!I405+'Прил 6'!I488+'Прил 6'!I593</f>
        <v>25910.949999999997</v>
      </c>
    </row>
    <row r="339" spans="1:8" s="60" customFormat="1" ht="38.450000000000003" customHeight="1">
      <c r="A339" s="42" t="s">
        <v>308</v>
      </c>
      <c r="B339" s="32" t="s">
        <v>309</v>
      </c>
      <c r="C339" s="32"/>
      <c r="D339" s="33">
        <f>D340+D346</f>
        <v>45652742.799999997</v>
      </c>
      <c r="E339" s="33">
        <f>E340+E346</f>
        <v>32401116.800000001</v>
      </c>
      <c r="F339" s="33">
        <f>F340+F346</f>
        <v>32401116.800000001</v>
      </c>
      <c r="G339" s="101"/>
      <c r="H339" s="101"/>
    </row>
    <row r="340" spans="1:8" ht="38.450000000000003" customHeight="1">
      <c r="A340" s="40" t="s">
        <v>730</v>
      </c>
      <c r="B340" s="37" t="s">
        <v>731</v>
      </c>
      <c r="C340" s="37"/>
      <c r="D340" s="38">
        <f t="shared" ref="D340:F342" si="32">D341</f>
        <v>41804260</v>
      </c>
      <c r="E340" s="38">
        <f t="shared" si="32"/>
        <v>28552634</v>
      </c>
      <c r="F340" s="38">
        <f t="shared" si="32"/>
        <v>28552634</v>
      </c>
      <c r="G340" s="39"/>
      <c r="H340" s="39"/>
    </row>
    <row r="341" spans="1:8" ht="38.450000000000003" customHeight="1">
      <c r="A341" s="44" t="s">
        <v>732</v>
      </c>
      <c r="B341" s="37" t="s">
        <v>733</v>
      </c>
      <c r="C341" s="37"/>
      <c r="D341" s="38">
        <f>D342+D344</f>
        <v>41804260</v>
      </c>
      <c r="E341" s="38">
        <f>E342+E344</f>
        <v>28552634</v>
      </c>
      <c r="F341" s="38">
        <f>F342+F344</f>
        <v>28552634</v>
      </c>
      <c r="G341" s="39"/>
      <c r="H341" s="39"/>
    </row>
    <row r="342" spans="1:8" ht="58.7" customHeight="1">
      <c r="A342" s="40" t="s">
        <v>734</v>
      </c>
      <c r="B342" s="37" t="s">
        <v>735</v>
      </c>
      <c r="C342" s="37"/>
      <c r="D342" s="38">
        <f t="shared" si="32"/>
        <v>35690792</v>
      </c>
      <c r="E342" s="38">
        <f t="shared" si="32"/>
        <v>28552634</v>
      </c>
      <c r="F342" s="38">
        <f t="shared" si="32"/>
        <v>28552634</v>
      </c>
      <c r="G342" s="39"/>
    </row>
    <row r="343" spans="1:8" ht="29.85" customHeight="1">
      <c r="A343" s="40" t="s">
        <v>385</v>
      </c>
      <c r="B343" s="37" t="s">
        <v>735</v>
      </c>
      <c r="C343" s="37" t="s">
        <v>386</v>
      </c>
      <c r="D343" s="38">
        <f>'Прил 6'!G364</f>
        <v>35690792</v>
      </c>
      <c r="E343" s="38">
        <f>'Прил 6'!H364</f>
        <v>28552634</v>
      </c>
      <c r="F343" s="38">
        <f>'Прил 6'!I364</f>
        <v>28552634</v>
      </c>
      <c r="G343" s="39"/>
    </row>
    <row r="344" spans="1:8" ht="49.5" customHeight="1">
      <c r="A344" s="125" t="s">
        <v>758</v>
      </c>
      <c r="B344" s="126" t="s">
        <v>753</v>
      </c>
      <c r="C344" s="126"/>
      <c r="D344" s="38">
        <f>D345</f>
        <v>6113468</v>
      </c>
      <c r="E344" s="38">
        <f>E345</f>
        <v>0</v>
      </c>
      <c r="F344" s="38">
        <f>F345</f>
        <v>0</v>
      </c>
      <c r="G344" s="39"/>
    </row>
    <row r="345" spans="1:8" ht="29.85" customHeight="1">
      <c r="A345" s="125" t="s">
        <v>385</v>
      </c>
      <c r="B345" s="126" t="s">
        <v>753</v>
      </c>
      <c r="C345" s="126" t="s">
        <v>386</v>
      </c>
      <c r="D345" s="38">
        <f>'Прил 6'!G366</f>
        <v>6113468</v>
      </c>
      <c r="E345" s="38">
        <f>'Прил 6'!H366</f>
        <v>0</v>
      </c>
      <c r="F345" s="38">
        <f>'Прил 6'!I366</f>
        <v>0</v>
      </c>
      <c r="G345" s="39"/>
    </row>
    <row r="346" spans="1:8" ht="41.65" customHeight="1">
      <c r="A346" s="40" t="s">
        <v>310</v>
      </c>
      <c r="B346" s="37" t="s">
        <v>311</v>
      </c>
      <c r="C346" s="37"/>
      <c r="D346" s="38">
        <f t="shared" ref="D346:F347" si="33">D347</f>
        <v>3848482.8</v>
      </c>
      <c r="E346" s="38">
        <f t="shared" si="33"/>
        <v>3848482.8</v>
      </c>
      <c r="F346" s="38">
        <f t="shared" si="33"/>
        <v>3848482.8000000003</v>
      </c>
    </row>
    <row r="347" spans="1:8" ht="38.450000000000003" customHeight="1">
      <c r="A347" s="40" t="s">
        <v>312</v>
      </c>
      <c r="B347" s="37" t="s">
        <v>313</v>
      </c>
      <c r="C347" s="37"/>
      <c r="D347" s="38">
        <f t="shared" si="33"/>
        <v>3848482.8</v>
      </c>
      <c r="E347" s="38">
        <f t="shared" si="33"/>
        <v>3848482.8</v>
      </c>
      <c r="F347" s="38">
        <f t="shared" si="33"/>
        <v>3848482.8000000003</v>
      </c>
    </row>
    <row r="348" spans="1:8" ht="43.7" customHeight="1">
      <c r="A348" s="40" t="s">
        <v>246</v>
      </c>
      <c r="B348" s="37" t="s">
        <v>314</v>
      </c>
      <c r="C348" s="37"/>
      <c r="D348" s="38">
        <f>D349+D350</f>
        <v>3848482.8</v>
      </c>
      <c r="E348" s="38">
        <f>E349+E350</f>
        <v>3848482.8</v>
      </c>
      <c r="F348" s="38">
        <f>F349+F350</f>
        <v>3848482.8000000003</v>
      </c>
    </row>
    <row r="349" spans="1:8" ht="75">
      <c r="A349" s="40" t="s">
        <v>248</v>
      </c>
      <c r="B349" s="37" t="s">
        <v>314</v>
      </c>
      <c r="C349" s="37" t="s">
        <v>256</v>
      </c>
      <c r="D349" s="38">
        <f>'Прил 6'!G341</f>
        <v>3776778</v>
      </c>
      <c r="E349" s="38">
        <f>'Прил 6'!H341</f>
        <v>3772730.28</v>
      </c>
      <c r="F349" s="38">
        <f>'Прил 6'!I341</f>
        <v>3768682.56</v>
      </c>
    </row>
    <row r="350" spans="1:8" ht="37.5">
      <c r="A350" s="40" t="s">
        <v>284</v>
      </c>
      <c r="B350" s="37" t="s">
        <v>314</v>
      </c>
      <c r="C350" s="37" t="s">
        <v>315</v>
      </c>
      <c r="D350" s="38">
        <f>'Прил 6'!G342</f>
        <v>71704.800000000003</v>
      </c>
      <c r="E350" s="38">
        <f>'Прил 6'!H342</f>
        <v>75752.52</v>
      </c>
      <c r="F350" s="38">
        <f>'Прил 6'!I342</f>
        <v>79800.240000000005</v>
      </c>
    </row>
    <row r="351" spans="1:8" s="60" customFormat="1" ht="48" customHeight="1">
      <c r="A351" s="42" t="s">
        <v>488</v>
      </c>
      <c r="B351" s="32" t="s">
        <v>489</v>
      </c>
      <c r="C351" s="32"/>
      <c r="D351" s="104">
        <f>D352</f>
        <v>78077593.120000005</v>
      </c>
      <c r="E351" s="104">
        <f>E352</f>
        <v>13148420</v>
      </c>
      <c r="F351" s="104">
        <f>F352</f>
        <v>0</v>
      </c>
      <c r="G351" s="101"/>
    </row>
    <row r="352" spans="1:8" ht="48.75" customHeight="1">
      <c r="A352" s="40" t="s">
        <v>490</v>
      </c>
      <c r="B352" s="37" t="s">
        <v>491</v>
      </c>
      <c r="C352" s="37"/>
      <c r="D352" s="53">
        <f>D353+D362</f>
        <v>78077593.120000005</v>
      </c>
      <c r="E352" s="53">
        <f>E353+E362</f>
        <v>13148420</v>
      </c>
      <c r="F352" s="53">
        <f>F353+F362</f>
        <v>0</v>
      </c>
    </row>
    <row r="353" spans="1:7" ht="43.5" customHeight="1">
      <c r="A353" s="40" t="s">
        <v>492</v>
      </c>
      <c r="B353" s="37" t="s">
        <v>493</v>
      </c>
      <c r="C353" s="37"/>
      <c r="D353" s="53">
        <f>D354+D356+D358+D360</f>
        <v>4585895.12</v>
      </c>
      <c r="E353" s="53">
        <f>E354+E356+E358+E360</f>
        <v>13148420</v>
      </c>
      <c r="F353" s="53">
        <f>F354+F356+F358+F360</f>
        <v>0</v>
      </c>
    </row>
    <row r="354" spans="1:7" ht="43.5" customHeight="1">
      <c r="A354" s="40" t="s">
        <v>818</v>
      </c>
      <c r="B354" s="37" t="s">
        <v>819</v>
      </c>
      <c r="C354" s="37"/>
      <c r="D354" s="53">
        <f>D355</f>
        <v>31600</v>
      </c>
      <c r="E354" s="53">
        <f>E355</f>
        <v>0</v>
      </c>
      <c r="F354" s="53">
        <f>F355</f>
        <v>0</v>
      </c>
    </row>
    <row r="355" spans="1:7" ht="43.5" customHeight="1">
      <c r="A355" s="40" t="s">
        <v>284</v>
      </c>
      <c r="B355" s="37" t="s">
        <v>819</v>
      </c>
      <c r="C355" s="37" t="s">
        <v>315</v>
      </c>
      <c r="D355" s="53">
        <f>'Прил 6'!G193</f>
        <v>31600</v>
      </c>
      <c r="E355" s="53">
        <f>'Прил 6'!H193</f>
        <v>0</v>
      </c>
      <c r="F355" s="53">
        <f>'Прил 6'!I193</f>
        <v>0</v>
      </c>
    </row>
    <row r="356" spans="1:7" ht="41.25" customHeight="1">
      <c r="A356" s="40" t="s">
        <v>494</v>
      </c>
      <c r="B356" s="37" t="s">
        <v>495</v>
      </c>
      <c r="C356" s="37"/>
      <c r="D356" s="53">
        <f>D357</f>
        <v>547356.12</v>
      </c>
      <c r="E356" s="53">
        <f>E357</f>
        <v>0</v>
      </c>
      <c r="F356" s="53">
        <f>F357</f>
        <v>0</v>
      </c>
    </row>
    <row r="357" spans="1:7" ht="42" customHeight="1">
      <c r="A357" s="40" t="s">
        <v>427</v>
      </c>
      <c r="B357" s="37" t="s">
        <v>495</v>
      </c>
      <c r="C357" s="37" t="s">
        <v>428</v>
      </c>
      <c r="D357" s="53">
        <f>'Прил 6'!G195</f>
        <v>547356.12</v>
      </c>
      <c r="E357" s="53">
        <f>'Прил 6'!H195</f>
        <v>0</v>
      </c>
      <c r="F357" s="53">
        <f>'Прил 6'!I195</f>
        <v>0</v>
      </c>
    </row>
    <row r="358" spans="1:7" ht="42" customHeight="1">
      <c r="A358" s="40" t="s">
        <v>820</v>
      </c>
      <c r="B358" s="46" t="s">
        <v>821</v>
      </c>
      <c r="C358" s="37"/>
      <c r="D358" s="53">
        <f>D359</f>
        <v>3044322</v>
      </c>
      <c r="E358" s="53">
        <f>E359</f>
        <v>0</v>
      </c>
      <c r="F358" s="53">
        <f>F359</f>
        <v>0</v>
      </c>
    </row>
    <row r="359" spans="1:7" ht="42" customHeight="1">
      <c r="A359" s="40" t="s">
        <v>427</v>
      </c>
      <c r="B359" s="46" t="s">
        <v>821</v>
      </c>
      <c r="C359" s="37" t="s">
        <v>428</v>
      </c>
      <c r="D359" s="53">
        <f>'Прил 6'!G197</f>
        <v>3044322</v>
      </c>
      <c r="E359" s="53">
        <f>'Прил 6'!H197</f>
        <v>0</v>
      </c>
      <c r="F359" s="53">
        <f>'Прил 6'!I197</f>
        <v>0</v>
      </c>
    </row>
    <row r="360" spans="1:7" ht="42" customHeight="1">
      <c r="A360" s="40" t="s">
        <v>496</v>
      </c>
      <c r="B360" s="46" t="s">
        <v>822</v>
      </c>
      <c r="C360" s="37"/>
      <c r="D360" s="53">
        <f>D361</f>
        <v>962617</v>
      </c>
      <c r="E360" s="53">
        <f>E361</f>
        <v>13148420</v>
      </c>
      <c r="F360" s="53">
        <f>F361</f>
        <v>0</v>
      </c>
    </row>
    <row r="361" spans="1:7" ht="42" customHeight="1">
      <c r="A361" s="40" t="s">
        <v>427</v>
      </c>
      <c r="B361" s="46" t="s">
        <v>822</v>
      </c>
      <c r="C361" s="37" t="s">
        <v>428</v>
      </c>
      <c r="D361" s="53">
        <f>'Прил 6'!G199</f>
        <v>962617</v>
      </c>
      <c r="E361" s="53">
        <f>'Прил 6'!H199</f>
        <v>13148420</v>
      </c>
      <c r="F361" s="53">
        <f>'Прил 6'!I199</f>
        <v>0</v>
      </c>
    </row>
    <row r="362" spans="1:7" ht="42" customHeight="1">
      <c r="A362" s="40" t="s">
        <v>814</v>
      </c>
      <c r="B362" s="122" t="s">
        <v>815</v>
      </c>
      <c r="C362" s="122"/>
      <c r="D362" s="53">
        <f t="shared" ref="D362:F363" si="34">D363</f>
        <v>73491698</v>
      </c>
      <c r="E362" s="53">
        <f t="shared" si="34"/>
        <v>0</v>
      </c>
      <c r="F362" s="53">
        <f t="shared" si="34"/>
        <v>0</v>
      </c>
    </row>
    <row r="363" spans="1:7" ht="56.25">
      <c r="A363" s="137" t="s">
        <v>816</v>
      </c>
      <c r="B363" s="122" t="s">
        <v>817</v>
      </c>
      <c r="C363" s="122"/>
      <c r="D363" s="53">
        <f t="shared" si="34"/>
        <v>73491698</v>
      </c>
      <c r="E363" s="53">
        <f t="shared" si="34"/>
        <v>0</v>
      </c>
      <c r="F363" s="53">
        <f t="shared" si="34"/>
        <v>0</v>
      </c>
    </row>
    <row r="364" spans="1:7" ht="42" customHeight="1">
      <c r="A364" s="121" t="s">
        <v>427</v>
      </c>
      <c r="B364" s="122" t="s">
        <v>817</v>
      </c>
      <c r="C364" s="122" t="s">
        <v>428</v>
      </c>
      <c r="D364" s="53">
        <f>'Прил 6'!G145</f>
        <v>73491698</v>
      </c>
      <c r="E364" s="53">
        <f>'Прил 6'!H145</f>
        <v>0</v>
      </c>
      <c r="F364" s="53">
        <f>'Прил 6'!I145</f>
        <v>0</v>
      </c>
    </row>
    <row r="365" spans="1:7" s="60" customFormat="1" ht="46.5" customHeight="1">
      <c r="A365" s="42" t="s">
        <v>316</v>
      </c>
      <c r="B365" s="32" t="s">
        <v>317</v>
      </c>
      <c r="C365" s="103"/>
      <c r="D365" s="104">
        <f>D366+D370</f>
        <v>481000</v>
      </c>
      <c r="E365" s="104">
        <f>E366+E370</f>
        <v>488008</v>
      </c>
      <c r="F365" s="104">
        <f>F366+F370</f>
        <v>495296.32</v>
      </c>
      <c r="G365" s="101"/>
    </row>
    <row r="366" spans="1:7" s="60" customFormat="1" ht="37.5">
      <c r="A366" s="40" t="s">
        <v>412</v>
      </c>
      <c r="B366" s="37" t="s">
        <v>413</v>
      </c>
      <c r="C366" s="37"/>
      <c r="D366" s="53">
        <f t="shared" ref="D366:F368" si="35">D367</f>
        <v>175200</v>
      </c>
      <c r="E366" s="53">
        <f t="shared" si="35"/>
        <v>182208</v>
      </c>
      <c r="F366" s="53">
        <f t="shared" si="35"/>
        <v>189496.32000000001</v>
      </c>
      <c r="G366" s="101"/>
    </row>
    <row r="367" spans="1:7" s="60" customFormat="1" ht="37.5">
      <c r="A367" s="40" t="s">
        <v>414</v>
      </c>
      <c r="B367" s="37" t="s">
        <v>415</v>
      </c>
      <c r="C367" s="37"/>
      <c r="D367" s="53">
        <f t="shared" si="35"/>
        <v>175200</v>
      </c>
      <c r="E367" s="53">
        <f t="shared" si="35"/>
        <v>182208</v>
      </c>
      <c r="F367" s="53">
        <f t="shared" si="35"/>
        <v>189496.32000000001</v>
      </c>
      <c r="G367" s="101"/>
    </row>
    <row r="368" spans="1:7" s="60" customFormat="1" ht="37.5">
      <c r="A368" s="40" t="s">
        <v>416</v>
      </c>
      <c r="B368" s="37" t="s">
        <v>417</v>
      </c>
      <c r="C368" s="37"/>
      <c r="D368" s="53">
        <f t="shared" si="35"/>
        <v>175200</v>
      </c>
      <c r="E368" s="53">
        <f t="shared" si="35"/>
        <v>182208</v>
      </c>
      <c r="F368" s="53">
        <f t="shared" si="35"/>
        <v>189496.32000000001</v>
      </c>
      <c r="G368" s="101"/>
    </row>
    <row r="369" spans="1:11" s="60" customFormat="1" ht="37.5">
      <c r="A369" s="40" t="s">
        <v>333</v>
      </c>
      <c r="B369" s="37" t="s">
        <v>417</v>
      </c>
      <c r="C369" s="37" t="s">
        <v>334</v>
      </c>
      <c r="D369" s="53">
        <f>'Прил 6'!G374</f>
        <v>175200</v>
      </c>
      <c r="E369" s="53">
        <f>'Прил 6'!H374</f>
        <v>182208</v>
      </c>
      <c r="F369" s="53">
        <f>'Прил 6'!I374</f>
        <v>189496.32000000001</v>
      </c>
      <c r="G369" s="101"/>
    </row>
    <row r="370" spans="1:11" ht="18.75">
      <c r="A370" s="40" t="s">
        <v>318</v>
      </c>
      <c r="B370" s="37" t="s">
        <v>319</v>
      </c>
      <c r="C370" s="41"/>
      <c r="D370" s="53">
        <f t="shared" ref="D370:F372" si="36">D371</f>
        <v>305800</v>
      </c>
      <c r="E370" s="53">
        <f t="shared" si="36"/>
        <v>305800</v>
      </c>
      <c r="F370" s="53">
        <f t="shared" si="36"/>
        <v>305800</v>
      </c>
    </row>
    <row r="371" spans="1:11" ht="56.25">
      <c r="A371" s="44" t="s">
        <v>320</v>
      </c>
      <c r="B371" s="37" t="s">
        <v>321</v>
      </c>
      <c r="C371" s="41"/>
      <c r="D371" s="53">
        <f t="shared" si="36"/>
        <v>305800</v>
      </c>
      <c r="E371" s="53">
        <f t="shared" si="36"/>
        <v>305800</v>
      </c>
      <c r="F371" s="53">
        <f t="shared" si="36"/>
        <v>305800</v>
      </c>
    </row>
    <row r="372" spans="1:11" ht="39.75" customHeight="1">
      <c r="A372" s="40" t="s">
        <v>322</v>
      </c>
      <c r="B372" s="37" t="s">
        <v>323</v>
      </c>
      <c r="C372" s="41"/>
      <c r="D372" s="53">
        <f t="shared" si="36"/>
        <v>305800</v>
      </c>
      <c r="E372" s="53">
        <f t="shared" si="36"/>
        <v>305800</v>
      </c>
      <c r="F372" s="53">
        <f t="shared" si="36"/>
        <v>305800</v>
      </c>
    </row>
    <row r="373" spans="1:11" ht="75">
      <c r="A373" s="40" t="s">
        <v>248</v>
      </c>
      <c r="B373" s="37" t="s">
        <v>323</v>
      </c>
      <c r="C373" s="41">
        <v>100</v>
      </c>
      <c r="D373" s="53">
        <f>'Прил 6'!G347</f>
        <v>305800</v>
      </c>
      <c r="E373" s="53">
        <f>'Прил 6'!H347</f>
        <v>305800</v>
      </c>
      <c r="F373" s="53">
        <f>'Прил 6'!I347</f>
        <v>305800</v>
      </c>
    </row>
    <row r="374" spans="1:11" s="60" customFormat="1" ht="49.5" customHeight="1">
      <c r="A374" s="42" t="s">
        <v>459</v>
      </c>
      <c r="B374" s="32" t="s">
        <v>460</v>
      </c>
      <c r="C374" s="32"/>
      <c r="D374" s="33">
        <f t="shared" ref="D374:F377" si="37">D375</f>
        <v>90000</v>
      </c>
      <c r="E374" s="33">
        <f t="shared" si="37"/>
        <v>0</v>
      </c>
      <c r="F374" s="33">
        <f t="shared" si="37"/>
        <v>0</v>
      </c>
      <c r="G374" s="101"/>
    </row>
    <row r="375" spans="1:11" ht="48.75" customHeight="1">
      <c r="A375" s="40" t="s">
        <v>461</v>
      </c>
      <c r="B375" s="37" t="s">
        <v>462</v>
      </c>
      <c r="C375" s="37"/>
      <c r="D375" s="38">
        <f t="shared" si="37"/>
        <v>90000</v>
      </c>
      <c r="E375" s="38">
        <f t="shared" si="37"/>
        <v>0</v>
      </c>
      <c r="F375" s="38">
        <f t="shared" si="37"/>
        <v>0</v>
      </c>
    </row>
    <row r="376" spans="1:11" ht="48.75" customHeight="1">
      <c r="A376" s="40" t="s">
        <v>463</v>
      </c>
      <c r="B376" s="37" t="s">
        <v>464</v>
      </c>
      <c r="C376" s="37"/>
      <c r="D376" s="38">
        <f t="shared" si="37"/>
        <v>90000</v>
      </c>
      <c r="E376" s="38">
        <f t="shared" si="37"/>
        <v>0</v>
      </c>
      <c r="F376" s="38">
        <f t="shared" si="37"/>
        <v>0</v>
      </c>
    </row>
    <row r="377" spans="1:11" ht="65.25" customHeight="1">
      <c r="A377" s="40" t="s">
        <v>465</v>
      </c>
      <c r="B377" s="37" t="s">
        <v>466</v>
      </c>
      <c r="C377" s="37"/>
      <c r="D377" s="38">
        <f t="shared" si="37"/>
        <v>90000</v>
      </c>
      <c r="E377" s="38">
        <f t="shared" si="37"/>
        <v>0</v>
      </c>
      <c r="F377" s="38">
        <f t="shared" si="37"/>
        <v>0</v>
      </c>
    </row>
    <row r="378" spans="1:11" ht="32.25" customHeight="1">
      <c r="A378" s="40" t="s">
        <v>381</v>
      </c>
      <c r="B378" s="37" t="s">
        <v>466</v>
      </c>
      <c r="C378" s="37" t="s">
        <v>382</v>
      </c>
      <c r="D378" s="38">
        <f>'Прил 6'!G161</f>
        <v>90000</v>
      </c>
      <c r="E378" s="38">
        <f>'Прил 6'!H161</f>
        <v>0</v>
      </c>
      <c r="F378" s="38">
        <f>'Прил 6'!I161</f>
        <v>0</v>
      </c>
    </row>
    <row r="379" spans="1:11" ht="44.25" customHeight="1">
      <c r="A379" s="99" t="s">
        <v>242</v>
      </c>
      <c r="B379" s="32" t="s">
        <v>243</v>
      </c>
      <c r="C379" s="32"/>
      <c r="D379" s="104">
        <f t="shared" ref="D379:F381" si="38">D380</f>
        <v>1769087</v>
      </c>
      <c r="E379" s="104">
        <f t="shared" si="38"/>
        <v>1719087</v>
      </c>
      <c r="F379" s="104">
        <f t="shared" si="38"/>
        <v>1719087</v>
      </c>
      <c r="G379" s="39"/>
      <c r="H379" s="39"/>
      <c r="I379" s="39"/>
      <c r="J379" s="39"/>
      <c r="K379" s="39"/>
    </row>
    <row r="380" spans="1:11" ht="29.25" customHeight="1">
      <c r="A380" s="40" t="s">
        <v>244</v>
      </c>
      <c r="B380" s="37" t="s">
        <v>245</v>
      </c>
      <c r="C380" s="37"/>
      <c r="D380" s="53">
        <f t="shared" si="38"/>
        <v>1769087</v>
      </c>
      <c r="E380" s="53">
        <f t="shared" si="38"/>
        <v>1719087</v>
      </c>
      <c r="F380" s="53">
        <f t="shared" si="38"/>
        <v>1719087</v>
      </c>
      <c r="G380" s="39"/>
      <c r="H380" s="39"/>
      <c r="I380" s="39"/>
      <c r="J380" s="39"/>
    </row>
    <row r="381" spans="1:11" ht="40.5" customHeight="1">
      <c r="A381" s="105" t="s">
        <v>246</v>
      </c>
      <c r="B381" s="37" t="s">
        <v>247</v>
      </c>
      <c r="C381" s="37"/>
      <c r="D381" s="53">
        <f t="shared" si="38"/>
        <v>1769087</v>
      </c>
      <c r="E381" s="53">
        <f t="shared" si="38"/>
        <v>1719087</v>
      </c>
      <c r="F381" s="53">
        <f t="shared" si="38"/>
        <v>1719087</v>
      </c>
    </row>
    <row r="382" spans="1:11" ht="79.5" customHeight="1">
      <c r="A382" s="40" t="s">
        <v>248</v>
      </c>
      <c r="B382" s="37" t="s">
        <v>247</v>
      </c>
      <c r="C382" s="41">
        <v>100</v>
      </c>
      <c r="D382" s="53">
        <f>'Прил 6'!G14</f>
        <v>1769087</v>
      </c>
      <c r="E382" s="53">
        <f>'Прил 6'!H14</f>
        <v>1719087</v>
      </c>
      <c r="F382" s="53">
        <f>'Прил 6'!I14</f>
        <v>1719087</v>
      </c>
    </row>
    <row r="383" spans="1:11" ht="45" customHeight="1">
      <c r="A383" s="99" t="s">
        <v>293</v>
      </c>
      <c r="B383" s="32" t="s">
        <v>294</v>
      </c>
      <c r="C383" s="103"/>
      <c r="D383" s="104">
        <f>D384</f>
        <v>25701864.870000001</v>
      </c>
      <c r="E383" s="104">
        <f>E384</f>
        <v>23686368</v>
      </c>
      <c r="F383" s="104">
        <f>F384</f>
        <v>23686368</v>
      </c>
      <c r="G383" s="39"/>
    </row>
    <row r="384" spans="1:11" ht="47.25" customHeight="1">
      <c r="A384" s="40" t="s">
        <v>295</v>
      </c>
      <c r="B384" s="37" t="s">
        <v>296</v>
      </c>
      <c r="C384" s="41"/>
      <c r="D384" s="53">
        <f>D385+D388</f>
        <v>25701864.870000001</v>
      </c>
      <c r="E384" s="53">
        <f>E385+E388</f>
        <v>23686368</v>
      </c>
      <c r="F384" s="53">
        <f>F385+F388</f>
        <v>23686368</v>
      </c>
    </row>
    <row r="385" spans="1:7" ht="45" customHeight="1">
      <c r="A385" s="40" t="s">
        <v>246</v>
      </c>
      <c r="B385" s="37" t="s">
        <v>297</v>
      </c>
      <c r="C385" s="41"/>
      <c r="D385" s="53">
        <f>D386+D387</f>
        <v>25285419.870000001</v>
      </c>
      <c r="E385" s="53">
        <f>E386+E387</f>
        <v>23686368</v>
      </c>
      <c r="F385" s="53">
        <f>F386+F387</f>
        <v>23686368</v>
      </c>
    </row>
    <row r="386" spans="1:7" ht="91.5" customHeight="1">
      <c r="A386" s="40" t="s">
        <v>248</v>
      </c>
      <c r="B386" s="37" t="s">
        <v>297</v>
      </c>
      <c r="C386" s="41">
        <v>100</v>
      </c>
      <c r="D386" s="53">
        <f>'Прил 6'!G31</f>
        <v>25116051.870000001</v>
      </c>
      <c r="E386" s="53">
        <f>'Прил 6'!H31</f>
        <v>23517000</v>
      </c>
      <c r="F386" s="53">
        <f>'Прил 6'!I31</f>
        <v>23517000</v>
      </c>
    </row>
    <row r="387" spans="1:7" ht="42.75" customHeight="1">
      <c r="A387" s="40" t="s">
        <v>284</v>
      </c>
      <c r="B387" s="37" t="s">
        <v>297</v>
      </c>
      <c r="C387" s="41">
        <v>200</v>
      </c>
      <c r="D387" s="53">
        <f>'Прил 6'!G32</f>
        <v>169368</v>
      </c>
      <c r="E387" s="53">
        <f>'Прил 6'!H32</f>
        <v>169368</v>
      </c>
      <c r="F387" s="53">
        <f>'Прил 6'!I32</f>
        <v>169368</v>
      </c>
    </row>
    <row r="388" spans="1:7" ht="42.75" customHeight="1">
      <c r="A388" s="106" t="s">
        <v>298</v>
      </c>
      <c r="B388" s="37" t="s">
        <v>299</v>
      </c>
      <c r="C388" s="41"/>
      <c r="D388" s="53">
        <f>D389</f>
        <v>416445</v>
      </c>
      <c r="E388" s="53">
        <f>E389</f>
        <v>0</v>
      </c>
      <c r="F388" s="53">
        <f>F389</f>
        <v>0</v>
      </c>
    </row>
    <row r="389" spans="1:7" ht="75">
      <c r="A389" s="40" t="s">
        <v>248</v>
      </c>
      <c r="B389" s="37" t="s">
        <v>299</v>
      </c>
      <c r="C389" s="41">
        <v>100</v>
      </c>
      <c r="D389" s="53">
        <f>'Прил 6'!G34</f>
        <v>416445</v>
      </c>
      <c r="E389" s="53">
        <f>'Прил 6'!H34</f>
        <v>0</v>
      </c>
      <c r="F389" s="53">
        <f>'Прил 6'!I34</f>
        <v>0</v>
      </c>
    </row>
    <row r="390" spans="1:7" ht="37.5">
      <c r="A390" s="99" t="s">
        <v>251</v>
      </c>
      <c r="B390" s="32" t="s">
        <v>252</v>
      </c>
      <c r="C390" s="32"/>
      <c r="D390" s="104">
        <f>D391+D394</f>
        <v>1031867.97</v>
      </c>
      <c r="E390" s="104">
        <f>E391+E394</f>
        <v>660900</v>
      </c>
      <c r="F390" s="104">
        <f>F391+F394</f>
        <v>660900</v>
      </c>
      <c r="G390" s="39"/>
    </row>
    <row r="391" spans="1:7" ht="37.5">
      <c r="A391" s="40" t="s">
        <v>253</v>
      </c>
      <c r="B391" s="37" t="s">
        <v>254</v>
      </c>
      <c r="C391" s="37"/>
      <c r="D391" s="53">
        <f t="shared" ref="D391:F392" si="39">D392</f>
        <v>544147.93999999994</v>
      </c>
      <c r="E391" s="53">
        <f t="shared" si="39"/>
        <v>660900</v>
      </c>
      <c r="F391" s="53">
        <f t="shared" si="39"/>
        <v>660900</v>
      </c>
    </row>
    <row r="392" spans="1:7" ht="37.5">
      <c r="A392" s="40" t="s">
        <v>246</v>
      </c>
      <c r="B392" s="37" t="s">
        <v>255</v>
      </c>
      <c r="C392" s="37"/>
      <c r="D392" s="53">
        <f t="shared" si="39"/>
        <v>544147.93999999994</v>
      </c>
      <c r="E392" s="53">
        <f t="shared" si="39"/>
        <v>660900</v>
      </c>
      <c r="F392" s="53">
        <f t="shared" si="39"/>
        <v>660900</v>
      </c>
    </row>
    <row r="393" spans="1:7" ht="75">
      <c r="A393" s="40" t="s">
        <v>248</v>
      </c>
      <c r="B393" s="37" t="s">
        <v>255</v>
      </c>
      <c r="C393" s="37" t="s">
        <v>256</v>
      </c>
      <c r="D393" s="53">
        <f>'Прил 6'!G241</f>
        <v>544147.93999999994</v>
      </c>
      <c r="E393" s="53">
        <f>'Прил 6'!H241</f>
        <v>660900</v>
      </c>
      <c r="F393" s="53">
        <f>'Прил 6'!I241</f>
        <v>660900</v>
      </c>
    </row>
    <row r="394" spans="1:7" ht="37.5">
      <c r="A394" s="40" t="s">
        <v>257</v>
      </c>
      <c r="B394" s="37" t="s">
        <v>258</v>
      </c>
      <c r="C394" s="37"/>
      <c r="D394" s="53">
        <f t="shared" ref="D394:F395" si="40">D395</f>
        <v>487720.03</v>
      </c>
      <c r="E394" s="53">
        <f t="shared" si="40"/>
        <v>0</v>
      </c>
      <c r="F394" s="53">
        <f t="shared" si="40"/>
        <v>0</v>
      </c>
    </row>
    <row r="395" spans="1:7" ht="37.5">
      <c r="A395" s="40" t="s">
        <v>259</v>
      </c>
      <c r="B395" s="37" t="s">
        <v>260</v>
      </c>
      <c r="C395" s="37"/>
      <c r="D395" s="53">
        <f t="shared" si="40"/>
        <v>487720.03</v>
      </c>
      <c r="E395" s="53">
        <f t="shared" si="40"/>
        <v>0</v>
      </c>
      <c r="F395" s="53">
        <f t="shared" si="40"/>
        <v>0</v>
      </c>
    </row>
    <row r="396" spans="1:7" ht="75">
      <c r="A396" s="40" t="s">
        <v>248</v>
      </c>
      <c r="B396" s="37" t="s">
        <v>260</v>
      </c>
      <c r="C396" s="37" t="s">
        <v>256</v>
      </c>
      <c r="D396" s="53">
        <f>'Прил 6'!G244</f>
        <v>487720.03</v>
      </c>
      <c r="E396" s="53">
        <f>'Прил 6'!H244</f>
        <v>0</v>
      </c>
      <c r="F396" s="53">
        <f>'Прил 6'!I244</f>
        <v>0</v>
      </c>
    </row>
    <row r="397" spans="1:7" ht="44.25" customHeight="1">
      <c r="A397" s="99" t="s">
        <v>261</v>
      </c>
      <c r="B397" s="32" t="s">
        <v>262</v>
      </c>
      <c r="C397" s="32"/>
      <c r="D397" s="104">
        <f>D398+D401+D404</f>
        <v>4233695.26</v>
      </c>
      <c r="E397" s="104">
        <f>E398+E401+E404</f>
        <v>3816943.2</v>
      </c>
      <c r="F397" s="104">
        <f>F398+F401+F404</f>
        <v>3816943.2</v>
      </c>
      <c r="G397" s="39"/>
    </row>
    <row r="398" spans="1:7" ht="37.5">
      <c r="A398" s="40" t="s">
        <v>263</v>
      </c>
      <c r="B398" s="37" t="s">
        <v>264</v>
      </c>
      <c r="C398" s="37"/>
      <c r="D398" s="53">
        <f t="shared" ref="D398:F399" si="41">D399</f>
        <v>1652458</v>
      </c>
      <c r="E398" s="53">
        <f t="shared" si="41"/>
        <v>1647458</v>
      </c>
      <c r="F398" s="53">
        <f t="shared" si="41"/>
        <v>1647458</v>
      </c>
    </row>
    <row r="399" spans="1:7" ht="47.25" customHeight="1">
      <c r="A399" s="40" t="s">
        <v>246</v>
      </c>
      <c r="B399" s="37" t="s">
        <v>265</v>
      </c>
      <c r="C399" s="37"/>
      <c r="D399" s="53">
        <f t="shared" si="41"/>
        <v>1652458</v>
      </c>
      <c r="E399" s="53">
        <f t="shared" si="41"/>
        <v>1647458</v>
      </c>
      <c r="F399" s="53">
        <f t="shared" si="41"/>
        <v>1647458</v>
      </c>
    </row>
    <row r="400" spans="1:7" ht="85.5" customHeight="1">
      <c r="A400" s="40" t="s">
        <v>248</v>
      </c>
      <c r="B400" s="37" t="s">
        <v>265</v>
      </c>
      <c r="C400" s="37" t="s">
        <v>256</v>
      </c>
      <c r="D400" s="53">
        <f>'Прил 6'!G248</f>
        <v>1652458</v>
      </c>
      <c r="E400" s="53">
        <f>'Прил 6'!H248</f>
        <v>1647458</v>
      </c>
      <c r="F400" s="53">
        <f>'Прил 6'!I248</f>
        <v>1647458</v>
      </c>
    </row>
    <row r="401" spans="1:7" ht="40.5" customHeight="1">
      <c r="A401" s="40" t="s">
        <v>266</v>
      </c>
      <c r="B401" s="37" t="s">
        <v>267</v>
      </c>
      <c r="C401" s="37"/>
      <c r="D401" s="53">
        <f t="shared" ref="D401:F402" si="42">D402</f>
        <v>1487713</v>
      </c>
      <c r="E401" s="53">
        <f t="shared" si="42"/>
        <v>1482713</v>
      </c>
      <c r="F401" s="53">
        <f t="shared" si="42"/>
        <v>1482713</v>
      </c>
    </row>
    <row r="402" spans="1:7" ht="45.75" customHeight="1">
      <c r="A402" s="40" t="s">
        <v>246</v>
      </c>
      <c r="B402" s="37" t="s">
        <v>268</v>
      </c>
      <c r="C402" s="37"/>
      <c r="D402" s="53">
        <f t="shared" si="42"/>
        <v>1487713</v>
      </c>
      <c r="E402" s="53">
        <f t="shared" si="42"/>
        <v>1482713</v>
      </c>
      <c r="F402" s="53">
        <f t="shared" si="42"/>
        <v>1482713</v>
      </c>
    </row>
    <row r="403" spans="1:7" ht="85.5" customHeight="1">
      <c r="A403" s="40" t="s">
        <v>248</v>
      </c>
      <c r="B403" s="37" t="s">
        <v>268</v>
      </c>
      <c r="C403" s="37" t="s">
        <v>256</v>
      </c>
      <c r="D403" s="53">
        <f>'Прил 6'!G251</f>
        <v>1487713</v>
      </c>
      <c r="E403" s="53">
        <f>'Прил 6'!H251</f>
        <v>1482713</v>
      </c>
      <c r="F403" s="53">
        <f>'Прил 6'!I251</f>
        <v>1482713</v>
      </c>
    </row>
    <row r="404" spans="1:7" ht="37.5">
      <c r="A404" s="40" t="s">
        <v>269</v>
      </c>
      <c r="B404" s="37" t="s">
        <v>270</v>
      </c>
      <c r="C404" s="37"/>
      <c r="D404" s="53">
        <f t="shared" ref="D404:F405" si="43">D405</f>
        <v>1093524.26</v>
      </c>
      <c r="E404" s="53">
        <f t="shared" si="43"/>
        <v>686772.2</v>
      </c>
      <c r="F404" s="53">
        <f t="shared" si="43"/>
        <v>686772.2</v>
      </c>
    </row>
    <row r="405" spans="1:7" ht="37.5">
      <c r="A405" s="40" t="s">
        <v>246</v>
      </c>
      <c r="B405" s="37" t="s">
        <v>271</v>
      </c>
      <c r="C405" s="37"/>
      <c r="D405" s="53">
        <f t="shared" si="43"/>
        <v>1093524.26</v>
      </c>
      <c r="E405" s="53">
        <f t="shared" si="43"/>
        <v>686772.2</v>
      </c>
      <c r="F405" s="53">
        <f t="shared" si="43"/>
        <v>686772.2</v>
      </c>
    </row>
    <row r="406" spans="1:7" ht="84.75" customHeight="1">
      <c r="A406" s="40" t="s">
        <v>248</v>
      </c>
      <c r="B406" s="37" t="s">
        <v>271</v>
      </c>
      <c r="C406" s="37" t="s">
        <v>256</v>
      </c>
      <c r="D406" s="53">
        <f>'Прил 6'!G254</f>
        <v>1093524.26</v>
      </c>
      <c r="E406" s="53">
        <f>'Прил 6'!H254</f>
        <v>686772.2</v>
      </c>
      <c r="F406" s="53">
        <f>'Прил 6'!I254</f>
        <v>686772.2</v>
      </c>
    </row>
    <row r="407" spans="1:7" ht="47.25" customHeight="1">
      <c r="A407" s="99" t="s">
        <v>750</v>
      </c>
      <c r="B407" s="32" t="s">
        <v>377</v>
      </c>
      <c r="C407" s="32"/>
      <c r="D407" s="104">
        <f>D408</f>
        <v>15151783.92</v>
      </c>
      <c r="E407" s="104">
        <f>E408</f>
        <v>5143483.78</v>
      </c>
      <c r="F407" s="104">
        <f>F408</f>
        <v>29024178.710000001</v>
      </c>
      <c r="G407" s="39"/>
    </row>
    <row r="408" spans="1:7" ht="37.5">
      <c r="A408" s="40" t="s">
        <v>378</v>
      </c>
      <c r="B408" s="37" t="s">
        <v>379</v>
      </c>
      <c r="C408" s="37"/>
      <c r="D408" s="53">
        <f>D409+D411+D413</f>
        <v>15151783.92</v>
      </c>
      <c r="E408" s="53">
        <f>E409+E411+E413</f>
        <v>5143483.78</v>
      </c>
      <c r="F408" s="53">
        <f>F409+F411+F413</f>
        <v>29024178.710000001</v>
      </c>
    </row>
    <row r="409" spans="1:7" ht="56.25">
      <c r="A409" s="125" t="s">
        <v>876</v>
      </c>
      <c r="B409" s="122" t="s">
        <v>863</v>
      </c>
      <c r="C409" s="122"/>
      <c r="D409" s="53">
        <f>D410</f>
        <v>26000</v>
      </c>
      <c r="E409" s="53">
        <f>E410</f>
        <v>0</v>
      </c>
      <c r="F409" s="53">
        <f>F410</f>
        <v>0</v>
      </c>
    </row>
    <row r="410" spans="1:7" ht="37.5">
      <c r="A410" s="125" t="s">
        <v>284</v>
      </c>
      <c r="B410" s="122" t="s">
        <v>863</v>
      </c>
      <c r="C410" s="122" t="s">
        <v>315</v>
      </c>
      <c r="D410" s="53">
        <f>'Прил 6'!G43</f>
        <v>26000</v>
      </c>
      <c r="E410" s="53">
        <f>'Прил 6'!H43</f>
        <v>0</v>
      </c>
      <c r="F410" s="53">
        <f>'Прил 6'!I43</f>
        <v>0</v>
      </c>
    </row>
    <row r="411" spans="1:7" ht="112.5">
      <c r="A411" s="40" t="s">
        <v>383</v>
      </c>
      <c r="B411" s="48" t="s">
        <v>384</v>
      </c>
      <c r="C411" s="47"/>
      <c r="D411" s="53">
        <f>D412</f>
        <v>680000</v>
      </c>
      <c r="E411" s="53">
        <f>E412</f>
        <v>0</v>
      </c>
      <c r="F411" s="53">
        <f>F412</f>
        <v>0</v>
      </c>
    </row>
    <row r="412" spans="1:7" ht="18.75">
      <c r="A412" s="43" t="s">
        <v>385</v>
      </c>
      <c r="B412" s="48" t="s">
        <v>384</v>
      </c>
      <c r="C412" s="47" t="s">
        <v>386</v>
      </c>
      <c r="D412" s="53">
        <f>'Прил 6'!G88</f>
        <v>680000</v>
      </c>
      <c r="E412" s="53">
        <f>'Прил 6'!H88</f>
        <v>0</v>
      </c>
      <c r="F412" s="53">
        <f>'Прил 6'!I88</f>
        <v>0</v>
      </c>
    </row>
    <row r="413" spans="1:7" ht="37.5">
      <c r="A413" s="40" t="s">
        <v>372</v>
      </c>
      <c r="B413" s="37" t="s">
        <v>380</v>
      </c>
      <c r="C413" s="37"/>
      <c r="D413" s="53">
        <f>D414+D415</f>
        <v>14445783.92</v>
      </c>
      <c r="E413" s="53">
        <f>E414+E415</f>
        <v>5143483.78</v>
      </c>
      <c r="F413" s="53">
        <f>F414+F415</f>
        <v>29024178.710000001</v>
      </c>
    </row>
    <row r="414" spans="1:7" ht="37.5">
      <c r="A414" s="40" t="s">
        <v>284</v>
      </c>
      <c r="B414" s="37" t="s">
        <v>380</v>
      </c>
      <c r="C414" s="37" t="s">
        <v>315</v>
      </c>
      <c r="D414" s="53">
        <f>'Прил 6'!G85</f>
        <v>679600</v>
      </c>
      <c r="E414" s="53">
        <f>'Прил 6'!H85</f>
        <v>500000</v>
      </c>
      <c r="F414" s="53">
        <f>'Прил 6'!I85</f>
        <v>500000</v>
      </c>
    </row>
    <row r="415" spans="1:7" ht="18.75">
      <c r="A415" s="40" t="s">
        <v>381</v>
      </c>
      <c r="B415" s="37" t="s">
        <v>380</v>
      </c>
      <c r="C415" s="41">
        <v>800</v>
      </c>
      <c r="D415" s="53">
        <f>'Прил 6'!G86+'Прил 6'!G352</f>
        <v>13766183.92</v>
      </c>
      <c r="E415" s="53">
        <f>'Прил 6'!H86+'Прил 6'!H352</f>
        <v>4643483.78</v>
      </c>
      <c r="F415" s="53">
        <f>'Прил 6'!I86+'Прил 6'!I352</f>
        <v>28524178.710000001</v>
      </c>
    </row>
    <row r="416" spans="1:7" ht="37.5">
      <c r="A416" s="99" t="s">
        <v>300</v>
      </c>
      <c r="B416" s="32" t="s">
        <v>301</v>
      </c>
      <c r="C416" s="103"/>
      <c r="D416" s="104">
        <f>D417+D428</f>
        <v>3760274.5</v>
      </c>
      <c r="E416" s="104">
        <f>E417+E428</f>
        <v>3985109</v>
      </c>
      <c r="F416" s="104">
        <f>F417+F428</f>
        <v>4042209</v>
      </c>
      <c r="G416" s="39"/>
    </row>
    <row r="417" spans="1:6" ht="45.75" customHeight="1">
      <c r="A417" s="40" t="s">
        <v>302</v>
      </c>
      <c r="B417" s="37" t="s">
        <v>303</v>
      </c>
      <c r="C417" s="41"/>
      <c r="D417" s="53">
        <f>D418+D420+D422+D424+D426</f>
        <v>3420578</v>
      </c>
      <c r="E417" s="53">
        <f>E418+E420+E422+E424+E426</f>
        <v>3985109</v>
      </c>
      <c r="F417" s="53">
        <f>F418+F420+F422+F424+F426</f>
        <v>4042209</v>
      </c>
    </row>
    <row r="418" spans="1:6" ht="41.25" customHeight="1">
      <c r="A418" s="40" t="s">
        <v>881</v>
      </c>
      <c r="B418" s="37" t="s">
        <v>657</v>
      </c>
      <c r="C418" s="37"/>
      <c r="D418" s="53">
        <f>D419</f>
        <v>534029</v>
      </c>
      <c r="E418" s="53">
        <f>E419</f>
        <v>534029</v>
      </c>
      <c r="F418" s="53">
        <f>F419</f>
        <v>534029</v>
      </c>
    </row>
    <row r="419" spans="1:6" ht="45.75" customHeight="1">
      <c r="A419" s="40" t="s">
        <v>284</v>
      </c>
      <c r="B419" s="37" t="s">
        <v>657</v>
      </c>
      <c r="C419" s="37" t="s">
        <v>315</v>
      </c>
      <c r="D419" s="53">
        <f>'Прил 6'!G223</f>
        <v>534029</v>
      </c>
      <c r="E419" s="53">
        <f>'Прил 6'!H223</f>
        <v>534029</v>
      </c>
      <c r="F419" s="53">
        <f>'Прил 6'!I223</f>
        <v>534029</v>
      </c>
    </row>
    <row r="420" spans="1:6" ht="64.5" customHeight="1">
      <c r="A420" s="40" t="s">
        <v>387</v>
      </c>
      <c r="B420" s="37" t="s">
        <v>388</v>
      </c>
      <c r="C420" s="37"/>
      <c r="D420" s="53">
        <f>D421</f>
        <v>30580</v>
      </c>
      <c r="E420" s="53">
        <f>E421</f>
        <v>30580</v>
      </c>
      <c r="F420" s="53">
        <f>F421</f>
        <v>30580</v>
      </c>
    </row>
    <row r="421" spans="1:6" ht="85.5" customHeight="1">
      <c r="A421" s="40" t="s">
        <v>248</v>
      </c>
      <c r="B421" s="37" t="s">
        <v>388</v>
      </c>
      <c r="C421" s="37" t="s">
        <v>256</v>
      </c>
      <c r="D421" s="53">
        <f>'Прил 6'!G92</f>
        <v>30580</v>
      </c>
      <c r="E421" s="53">
        <f>'Прил 6'!H92</f>
        <v>30580</v>
      </c>
      <c r="F421" s="53">
        <f>'Прил 6'!I92</f>
        <v>30580</v>
      </c>
    </row>
    <row r="422" spans="1:6" ht="66.75" customHeight="1">
      <c r="A422" s="40" t="s">
        <v>304</v>
      </c>
      <c r="B422" s="37" t="s">
        <v>305</v>
      </c>
      <c r="C422" s="41"/>
      <c r="D422" s="53">
        <f>D423</f>
        <v>305800</v>
      </c>
      <c r="E422" s="53">
        <f>E423</f>
        <v>305800</v>
      </c>
      <c r="F422" s="53">
        <f>F423</f>
        <v>305800</v>
      </c>
    </row>
    <row r="423" spans="1:6" ht="86.25" customHeight="1">
      <c r="A423" s="40" t="s">
        <v>248</v>
      </c>
      <c r="B423" s="37" t="s">
        <v>305</v>
      </c>
      <c r="C423" s="41">
        <v>100</v>
      </c>
      <c r="D423" s="53">
        <f>'Прил 6'!G38</f>
        <v>305800</v>
      </c>
      <c r="E423" s="53">
        <f>'Прил 6'!H38</f>
        <v>305800</v>
      </c>
      <c r="F423" s="53">
        <f>'Прил 6'!I38</f>
        <v>305800</v>
      </c>
    </row>
    <row r="424" spans="1:6" ht="42.75" customHeight="1">
      <c r="A424" s="40" t="s">
        <v>389</v>
      </c>
      <c r="B424" s="37" t="s">
        <v>390</v>
      </c>
      <c r="C424" s="37"/>
      <c r="D424" s="53">
        <f>D425</f>
        <v>1000000</v>
      </c>
      <c r="E424" s="53">
        <f>E425</f>
        <v>1500000</v>
      </c>
      <c r="F424" s="53">
        <f>F425</f>
        <v>1500000</v>
      </c>
    </row>
    <row r="425" spans="1:6" ht="40.5" customHeight="1">
      <c r="A425" s="40" t="s">
        <v>284</v>
      </c>
      <c r="B425" s="37" t="s">
        <v>390</v>
      </c>
      <c r="C425" s="37" t="s">
        <v>315</v>
      </c>
      <c r="D425" s="53">
        <f>'Прил 6'!G94</f>
        <v>1000000</v>
      </c>
      <c r="E425" s="53">
        <f>'Прил 6'!H94</f>
        <v>1500000</v>
      </c>
      <c r="F425" s="53">
        <f>'Прил 6'!I94</f>
        <v>1500000</v>
      </c>
    </row>
    <row r="426" spans="1:6" ht="59.25" customHeight="1">
      <c r="A426" s="40" t="s">
        <v>751</v>
      </c>
      <c r="B426" s="37" t="s">
        <v>392</v>
      </c>
      <c r="C426" s="37"/>
      <c r="D426" s="53">
        <f>D427</f>
        <v>1550169</v>
      </c>
      <c r="E426" s="53">
        <f>E427</f>
        <v>1614700</v>
      </c>
      <c r="F426" s="53">
        <f>F427</f>
        <v>1671800</v>
      </c>
    </row>
    <row r="427" spans="1:6" ht="78.95" customHeight="1">
      <c r="A427" s="40" t="s">
        <v>248</v>
      </c>
      <c r="B427" s="37" t="s">
        <v>392</v>
      </c>
      <c r="C427" s="37" t="s">
        <v>256</v>
      </c>
      <c r="D427" s="53">
        <f>'Прил 6'!G96</f>
        <v>1550169</v>
      </c>
      <c r="E427" s="53">
        <f>'Прил 6'!H96</f>
        <v>1614700</v>
      </c>
      <c r="F427" s="53">
        <f>'Прил 6'!I96</f>
        <v>1671800</v>
      </c>
    </row>
    <row r="428" spans="1:6" ht="18.75">
      <c r="A428" s="215" t="s">
        <v>872</v>
      </c>
      <c r="B428" s="122" t="s">
        <v>873</v>
      </c>
      <c r="C428" s="191"/>
      <c r="D428" s="53">
        <f t="shared" ref="D428:F429" si="44">D429</f>
        <v>339696.5</v>
      </c>
      <c r="E428" s="53">
        <f t="shared" si="44"/>
        <v>0</v>
      </c>
      <c r="F428" s="53">
        <f t="shared" si="44"/>
        <v>0</v>
      </c>
    </row>
    <row r="429" spans="1:6" ht="18.75">
      <c r="A429" s="215" t="s">
        <v>874</v>
      </c>
      <c r="B429" s="122" t="s">
        <v>875</v>
      </c>
      <c r="C429" s="191"/>
      <c r="D429" s="53">
        <f t="shared" si="44"/>
        <v>339696.5</v>
      </c>
      <c r="E429" s="53">
        <f t="shared" si="44"/>
        <v>0</v>
      </c>
      <c r="F429" s="53">
        <f t="shared" si="44"/>
        <v>0</v>
      </c>
    </row>
    <row r="430" spans="1:6" ht="18.75">
      <c r="A430" s="125" t="s">
        <v>381</v>
      </c>
      <c r="B430" s="122" t="s">
        <v>875</v>
      </c>
      <c r="C430" s="191">
        <v>800</v>
      </c>
      <c r="D430" s="53">
        <f>'Прил 6'!G48</f>
        <v>339696.5</v>
      </c>
      <c r="E430" s="53">
        <f>'Прил 6'!H48</f>
        <v>0</v>
      </c>
      <c r="F430" s="53">
        <f>'Прил 6'!I48</f>
        <v>0</v>
      </c>
    </row>
    <row r="431" spans="1:6" ht="18.75">
      <c r="A431" s="252" t="s">
        <v>805</v>
      </c>
      <c r="B431" s="124" t="s">
        <v>806</v>
      </c>
      <c r="C431" s="251"/>
      <c r="D431" s="104">
        <f t="shared" ref="D431:F433" si="45">D432</f>
        <v>50000</v>
      </c>
      <c r="E431" s="104">
        <f t="shared" si="45"/>
        <v>0</v>
      </c>
      <c r="F431" s="104">
        <f t="shared" si="45"/>
        <v>0</v>
      </c>
    </row>
    <row r="432" spans="1:6" ht="18.75">
      <c r="A432" s="40" t="s">
        <v>807</v>
      </c>
      <c r="B432" s="37" t="s">
        <v>808</v>
      </c>
      <c r="C432" s="37"/>
      <c r="D432" s="53">
        <f t="shared" si="45"/>
        <v>50000</v>
      </c>
      <c r="E432" s="53">
        <f t="shared" si="45"/>
        <v>0</v>
      </c>
      <c r="F432" s="53">
        <f t="shared" si="45"/>
        <v>0</v>
      </c>
    </row>
    <row r="433" spans="1:7" ht="18.75">
      <c r="A433" s="40" t="s">
        <v>809</v>
      </c>
      <c r="B433" s="37" t="s">
        <v>811</v>
      </c>
      <c r="C433" s="37"/>
      <c r="D433" s="53">
        <f t="shared" si="45"/>
        <v>50000</v>
      </c>
      <c r="E433" s="53">
        <f t="shared" si="45"/>
        <v>0</v>
      </c>
      <c r="F433" s="53">
        <f t="shared" si="45"/>
        <v>0</v>
      </c>
    </row>
    <row r="434" spans="1:7" ht="18.75">
      <c r="A434" s="40" t="s">
        <v>611</v>
      </c>
      <c r="B434" s="37" t="s">
        <v>811</v>
      </c>
      <c r="C434" s="37" t="s">
        <v>612</v>
      </c>
      <c r="D434" s="53">
        <f>'Прил 6'!G100</f>
        <v>50000</v>
      </c>
      <c r="E434" s="53">
        <f>'Прил 6'!H100</f>
        <v>0</v>
      </c>
      <c r="F434" s="53">
        <f>'Прил 6'!I100</f>
        <v>0</v>
      </c>
    </row>
    <row r="435" spans="1:7" ht="42" customHeight="1">
      <c r="A435" s="99" t="s">
        <v>393</v>
      </c>
      <c r="B435" s="32" t="s">
        <v>394</v>
      </c>
      <c r="C435" s="32"/>
      <c r="D435" s="104">
        <f t="shared" ref="D435:F436" si="46">D436</f>
        <v>42064062.600000001</v>
      </c>
      <c r="E435" s="104">
        <f t="shared" si="46"/>
        <v>38538592</v>
      </c>
      <c r="F435" s="104">
        <f t="shared" si="46"/>
        <v>38851592</v>
      </c>
      <c r="G435" s="39"/>
    </row>
    <row r="436" spans="1:7" ht="42.6" customHeight="1">
      <c r="A436" s="40" t="s">
        <v>395</v>
      </c>
      <c r="B436" s="37" t="s">
        <v>396</v>
      </c>
      <c r="C436" s="37"/>
      <c r="D436" s="53">
        <f t="shared" si="46"/>
        <v>42064062.600000001</v>
      </c>
      <c r="E436" s="53">
        <f t="shared" si="46"/>
        <v>38538592</v>
      </c>
      <c r="F436" s="53">
        <f t="shared" si="46"/>
        <v>38851592</v>
      </c>
    </row>
    <row r="437" spans="1:7" ht="47.25" customHeight="1">
      <c r="A437" s="40" t="s">
        <v>397</v>
      </c>
      <c r="B437" s="37" t="s">
        <v>398</v>
      </c>
      <c r="C437" s="37"/>
      <c r="D437" s="53">
        <f>D438+D439+D440</f>
        <v>42064062.600000001</v>
      </c>
      <c r="E437" s="53">
        <f>E438+E439+E440</f>
        <v>38538592</v>
      </c>
      <c r="F437" s="53">
        <f>F438+F439+F440</f>
        <v>38851592</v>
      </c>
    </row>
    <row r="438" spans="1:7" ht="84" customHeight="1">
      <c r="A438" s="40" t="s">
        <v>248</v>
      </c>
      <c r="B438" s="37" t="s">
        <v>398</v>
      </c>
      <c r="C438" s="37" t="s">
        <v>256</v>
      </c>
      <c r="D438" s="53">
        <f>'Прил 6'!G104+'Прил 6'!G234+'Прил 6'!G356</f>
        <v>32983881.279999997</v>
      </c>
      <c r="E438" s="53">
        <f>'Прил 6'!H104+'Прил 6'!H234+'Прил 6'!H356</f>
        <v>26297960.890000001</v>
      </c>
      <c r="F438" s="53">
        <f>'Прил 6'!I104+'Прил 6'!I234+'Прил 6'!I356</f>
        <v>26297960.890000001</v>
      </c>
    </row>
    <row r="439" spans="1:7" ht="40.5" customHeight="1">
      <c r="A439" s="40" t="s">
        <v>284</v>
      </c>
      <c r="B439" s="37" t="s">
        <v>398</v>
      </c>
      <c r="C439" s="37" t="s">
        <v>315</v>
      </c>
      <c r="D439" s="53">
        <f>'Прил 6'!G105+'Прил 6'!G357</f>
        <v>8745561.4800000004</v>
      </c>
      <c r="E439" s="53">
        <f>'Прил 6'!H105+'Прил 6'!H357</f>
        <v>11897057.07</v>
      </c>
      <c r="F439" s="53">
        <f>'Прил 6'!I105+'Прил 6'!I357</f>
        <v>12210057.07</v>
      </c>
    </row>
    <row r="440" spans="1:7" ht="27.75" customHeight="1">
      <c r="A440" s="58" t="s">
        <v>381</v>
      </c>
      <c r="B440" s="59" t="s">
        <v>398</v>
      </c>
      <c r="C440" s="59" t="s">
        <v>382</v>
      </c>
      <c r="D440" s="107">
        <f>'Прил 6'!G106</f>
        <v>334619.84000000003</v>
      </c>
      <c r="E440" s="107">
        <f>'Прил 6'!H106</f>
        <v>343574.04</v>
      </c>
      <c r="F440" s="107">
        <f>'Прил 6'!I106</f>
        <v>343574.04</v>
      </c>
      <c r="G440" s="39"/>
    </row>
    <row r="441" spans="1:7" ht="25.5" customHeight="1">
      <c r="D441" s="108"/>
    </row>
    <row r="444" spans="1:7">
      <c r="D444" s="108"/>
    </row>
    <row r="447" spans="1:7">
      <c r="D447" s="108"/>
    </row>
  </sheetData>
  <sheetProtection selectLockedCells="1" selectUnlockedCells="1"/>
  <autoFilter ref="D1:D447"/>
  <mergeCells count="2">
    <mergeCell ref="D1:F1"/>
    <mergeCell ref="A3:F3"/>
  </mergeCells>
  <pageMargins left="0.59055118110236227" right="0.11811023622047245" top="7.874015748031496E-2" bottom="0.19685039370078741" header="0.51181102362204722" footer="0.51181102362204722"/>
  <pageSetup paperSize="9" scale="58"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B1:E21"/>
  <sheetViews>
    <sheetView view="pageBreakPreview" zoomScale="60" workbookViewId="0">
      <selection activeCell="Y6" sqref="Y6"/>
    </sheetView>
  </sheetViews>
  <sheetFormatPr defaultColWidth="8.7109375" defaultRowHeight="15"/>
  <cols>
    <col min="1" max="1" width="5.140625" style="16" customWidth="1"/>
    <col min="2" max="2" width="9.5703125" style="16" customWidth="1"/>
    <col min="3" max="3" width="58.42578125" style="16" customWidth="1"/>
    <col min="4" max="4" width="26.5703125" style="16" customWidth="1"/>
    <col min="5" max="5" width="23.28515625" style="16" customWidth="1"/>
    <col min="6" max="16384" width="8.7109375" style="16"/>
  </cols>
  <sheetData>
    <row r="1" spans="2:5" ht="15" customHeight="1">
      <c r="D1" s="427" t="s">
        <v>1201</v>
      </c>
      <c r="E1" s="428"/>
    </row>
    <row r="2" spans="2:5" ht="126.75" customHeight="1">
      <c r="D2" s="429" t="s">
        <v>1210</v>
      </c>
      <c r="E2" s="429"/>
    </row>
    <row r="5" spans="2:5" ht="45.75" customHeight="1">
      <c r="B5" s="419" t="s">
        <v>1132</v>
      </c>
      <c r="C5" s="419"/>
      <c r="D5" s="419"/>
      <c r="E5" s="419"/>
    </row>
    <row r="6" spans="2:5" ht="17.25" customHeight="1">
      <c r="B6" s="334"/>
      <c r="C6" s="334"/>
      <c r="D6" s="334"/>
    </row>
    <row r="7" spans="2:5" ht="20.25" customHeight="1">
      <c r="B7" s="334"/>
      <c r="C7" s="430" t="s">
        <v>1133</v>
      </c>
      <c r="D7" s="430"/>
    </row>
    <row r="8" spans="2:5" ht="15.75" thickBot="1"/>
    <row r="9" spans="2:5" ht="75">
      <c r="B9" s="335" t="s">
        <v>1086</v>
      </c>
      <c r="C9" s="336" t="s">
        <v>1134</v>
      </c>
      <c r="D9" s="337" t="s">
        <v>1135</v>
      </c>
      <c r="E9" s="346" t="s">
        <v>1136</v>
      </c>
    </row>
    <row r="10" spans="2:5" ht="18.75">
      <c r="B10" s="339" t="s">
        <v>1137</v>
      </c>
      <c r="C10" s="340" t="s">
        <v>1138</v>
      </c>
      <c r="D10" s="341">
        <v>0</v>
      </c>
      <c r="E10" s="347">
        <v>0</v>
      </c>
    </row>
    <row r="11" spans="2:5" ht="56.25" customHeight="1">
      <c r="B11" s="339" t="s">
        <v>1139</v>
      </c>
      <c r="C11" s="342" t="s">
        <v>1140</v>
      </c>
      <c r="D11" s="341">
        <v>0</v>
      </c>
      <c r="E11" s="347">
        <v>0</v>
      </c>
    </row>
    <row r="12" spans="2:5" ht="18.75">
      <c r="B12" s="339" t="s">
        <v>1141</v>
      </c>
      <c r="C12" s="340" t="s">
        <v>1142</v>
      </c>
      <c r="D12" s="341">
        <v>0</v>
      </c>
      <c r="E12" s="347">
        <v>0</v>
      </c>
    </row>
    <row r="13" spans="2:5" ht="19.5" thickBot="1">
      <c r="B13" s="343"/>
      <c r="C13" s="344" t="s">
        <v>1143</v>
      </c>
      <c r="D13" s="345">
        <f>SUM(D10:D12)</f>
        <v>0</v>
      </c>
      <c r="E13" s="348">
        <f>SUM(E10:E12)</f>
        <v>0</v>
      </c>
    </row>
    <row r="15" spans="2:5" ht="20.25" customHeight="1">
      <c r="B15" s="334"/>
      <c r="C15" s="430" t="s">
        <v>1144</v>
      </c>
      <c r="D15" s="430"/>
    </row>
    <row r="16" spans="2:5" ht="15.75" thickBot="1"/>
    <row r="17" spans="2:5" ht="56.25" customHeight="1">
      <c r="B17" s="335" t="s">
        <v>1086</v>
      </c>
      <c r="C17" s="336" t="s">
        <v>1134</v>
      </c>
      <c r="D17" s="431" t="s">
        <v>1145</v>
      </c>
      <c r="E17" s="432"/>
    </row>
    <row r="18" spans="2:5" ht="18.75">
      <c r="B18" s="339" t="s">
        <v>1137</v>
      </c>
      <c r="C18" s="340" t="s">
        <v>1138</v>
      </c>
      <c r="D18" s="423">
        <v>0</v>
      </c>
      <c r="E18" s="424"/>
    </row>
    <row r="19" spans="2:5" ht="63.75" customHeight="1">
      <c r="B19" s="339" t="s">
        <v>1139</v>
      </c>
      <c r="C19" s="342" t="s">
        <v>1140</v>
      </c>
      <c r="D19" s="423">
        <v>0</v>
      </c>
      <c r="E19" s="424"/>
    </row>
    <row r="20" spans="2:5" ht="18.75">
      <c r="B20" s="339" t="s">
        <v>1141</v>
      </c>
      <c r="C20" s="340" t="s">
        <v>1142</v>
      </c>
      <c r="D20" s="423">
        <v>0</v>
      </c>
      <c r="E20" s="424"/>
    </row>
    <row r="21" spans="2:5" ht="19.5" thickBot="1">
      <c r="B21" s="343"/>
      <c r="C21" s="344" t="s">
        <v>1143</v>
      </c>
      <c r="D21" s="425">
        <v>0</v>
      </c>
      <c r="E21" s="426"/>
    </row>
  </sheetData>
  <mergeCells count="10">
    <mergeCell ref="D19:E19"/>
    <mergeCell ref="D20:E20"/>
    <mergeCell ref="D21:E21"/>
    <mergeCell ref="D1:E1"/>
    <mergeCell ref="D2:E2"/>
    <mergeCell ref="B5:E5"/>
    <mergeCell ref="C7:D7"/>
    <mergeCell ref="C15:D15"/>
    <mergeCell ref="D17:E17"/>
    <mergeCell ref="D18:E18"/>
  </mergeCells>
  <pageMargins left="0.7" right="0.7" top="0.75" bottom="0.75" header="0.3" footer="0.3"/>
  <pageSetup paperSize="9" scale="72" orientation="portrait" verticalDpi="0" r:id="rId1"/>
</worksheet>
</file>

<file path=xl/worksheets/sheet9.xml><?xml version="1.0" encoding="utf-8"?>
<worksheet xmlns="http://schemas.openxmlformats.org/spreadsheetml/2006/main" xmlns:r="http://schemas.openxmlformats.org/officeDocument/2006/relationships">
  <dimension ref="B1:I17"/>
  <sheetViews>
    <sheetView view="pageBreakPreview" zoomScale="60" workbookViewId="0">
      <selection activeCell="G2" sqref="G2:H2"/>
    </sheetView>
  </sheetViews>
  <sheetFormatPr defaultColWidth="8.7109375" defaultRowHeight="15.75"/>
  <cols>
    <col min="1" max="1" width="3.140625" style="349" customWidth="1"/>
    <col min="2" max="2" width="6.85546875" style="350" customWidth="1"/>
    <col min="3" max="3" width="32.42578125" style="350" customWidth="1"/>
    <col min="4" max="4" width="19.28515625" style="350" customWidth="1"/>
    <col min="5" max="5" width="18.7109375" style="350" customWidth="1"/>
    <col min="6" max="6" width="25.85546875" style="350" customWidth="1"/>
    <col min="7" max="7" width="24.85546875" style="350" customWidth="1"/>
    <col min="8" max="8" width="19" style="350" customWidth="1"/>
    <col min="9" max="9" width="18.140625" style="349" customWidth="1"/>
    <col min="10" max="16384" width="8.7109375" style="349"/>
  </cols>
  <sheetData>
    <row r="1" spans="2:9" ht="18.75">
      <c r="G1" s="443" t="s">
        <v>1202</v>
      </c>
      <c r="H1" s="443"/>
      <c r="I1" s="351"/>
    </row>
    <row r="2" spans="2:9" ht="135.75" customHeight="1">
      <c r="G2" s="429" t="s">
        <v>1211</v>
      </c>
      <c r="H2" s="429"/>
      <c r="I2" s="352"/>
    </row>
    <row r="5" spans="2:9" ht="31.5" customHeight="1">
      <c r="B5" s="419" t="s">
        <v>1146</v>
      </c>
      <c r="C5" s="419"/>
      <c r="D5" s="419"/>
      <c r="E5" s="419"/>
      <c r="F5" s="419"/>
      <c r="G5" s="419"/>
      <c r="H5" s="419"/>
    </row>
    <row r="7" spans="2:9" ht="19.5" thickBot="1">
      <c r="B7" s="353" t="s">
        <v>1147</v>
      </c>
      <c r="C7" s="353"/>
      <c r="D7" s="353"/>
      <c r="E7" s="353"/>
      <c r="F7" s="353"/>
      <c r="G7" s="353"/>
      <c r="H7" s="353"/>
    </row>
    <row r="8" spans="2:9" ht="75">
      <c r="B8" s="354" t="s">
        <v>1086</v>
      </c>
      <c r="C8" s="338" t="s">
        <v>1148</v>
      </c>
      <c r="D8" s="338" t="s">
        <v>1149</v>
      </c>
      <c r="E8" s="355" t="s">
        <v>1150</v>
      </c>
      <c r="F8" s="338" t="s">
        <v>1151</v>
      </c>
      <c r="G8" s="338" t="s">
        <v>1152</v>
      </c>
      <c r="H8" s="346" t="s">
        <v>1153</v>
      </c>
    </row>
    <row r="9" spans="2:9">
      <c r="B9" s="356">
        <v>1</v>
      </c>
      <c r="C9" s="357">
        <v>2</v>
      </c>
      <c r="D9" s="357">
        <v>3</v>
      </c>
      <c r="E9" s="357">
        <v>4</v>
      </c>
      <c r="F9" s="357">
        <v>5</v>
      </c>
      <c r="G9" s="357">
        <v>6</v>
      </c>
      <c r="H9" s="358">
        <v>7</v>
      </c>
    </row>
    <row r="10" spans="2:9">
      <c r="B10" s="356" t="s">
        <v>1154</v>
      </c>
      <c r="C10" s="357" t="s">
        <v>1154</v>
      </c>
      <c r="D10" s="357" t="s">
        <v>1154</v>
      </c>
      <c r="E10" s="357" t="s">
        <v>1154</v>
      </c>
      <c r="F10" s="357" t="s">
        <v>1154</v>
      </c>
      <c r="G10" s="357" t="s">
        <v>1154</v>
      </c>
      <c r="H10" s="358" t="s">
        <v>1154</v>
      </c>
    </row>
    <row r="11" spans="2:9" ht="19.5" thickBot="1">
      <c r="B11" s="359"/>
      <c r="C11" s="360" t="s">
        <v>1108</v>
      </c>
      <c r="D11" s="361" t="s">
        <v>1154</v>
      </c>
      <c r="E11" s="361" t="s">
        <v>1154</v>
      </c>
      <c r="F11" s="361" t="s">
        <v>1154</v>
      </c>
      <c r="G11" s="361" t="s">
        <v>1154</v>
      </c>
      <c r="H11" s="362" t="s">
        <v>1154</v>
      </c>
    </row>
    <row r="12" spans="2:9">
      <c r="B12" s="363"/>
      <c r="C12" s="363"/>
      <c r="D12" s="363"/>
      <c r="E12" s="363"/>
      <c r="F12" s="363"/>
      <c r="G12" s="363"/>
      <c r="H12" s="363"/>
    </row>
    <row r="14" spans="2:9" ht="42" customHeight="1" thickBot="1">
      <c r="B14" s="430" t="s">
        <v>1155</v>
      </c>
      <c r="C14" s="430"/>
      <c r="D14" s="430"/>
      <c r="E14" s="430"/>
      <c r="F14" s="430"/>
      <c r="G14" s="430"/>
      <c r="H14" s="430"/>
    </row>
    <row r="15" spans="2:9" ht="38.25" customHeight="1">
      <c r="B15" s="444" t="s">
        <v>1156</v>
      </c>
      <c r="C15" s="445"/>
      <c r="D15" s="445"/>
      <c r="E15" s="445"/>
      <c r="F15" s="445" t="s">
        <v>1157</v>
      </c>
      <c r="G15" s="445"/>
      <c r="H15" s="446"/>
    </row>
    <row r="16" spans="2:9" ht="27" customHeight="1">
      <c r="B16" s="433" t="s">
        <v>1158</v>
      </c>
      <c r="C16" s="434"/>
      <c r="D16" s="434"/>
      <c r="E16" s="434"/>
      <c r="F16" s="435" t="s">
        <v>1154</v>
      </c>
      <c r="G16" s="436"/>
      <c r="H16" s="437"/>
    </row>
    <row r="17" spans="2:8" ht="19.5" thickBot="1">
      <c r="B17" s="438" t="s">
        <v>1159</v>
      </c>
      <c r="C17" s="439"/>
      <c r="D17" s="439"/>
      <c r="E17" s="439"/>
      <c r="F17" s="440" t="s">
        <v>1154</v>
      </c>
      <c r="G17" s="441"/>
      <c r="H17" s="442"/>
    </row>
  </sheetData>
  <mergeCells count="10">
    <mergeCell ref="B16:E16"/>
    <mergeCell ref="F16:H16"/>
    <mergeCell ref="B17:E17"/>
    <mergeCell ref="F17:H17"/>
    <mergeCell ref="G1:H1"/>
    <mergeCell ref="G2:H2"/>
    <mergeCell ref="B5:H5"/>
    <mergeCell ref="B14:H14"/>
    <mergeCell ref="B15:E15"/>
    <mergeCell ref="F15:H15"/>
  </mergeCells>
  <pageMargins left="0.7" right="0.7" top="0.75" bottom="0.75" header="0.3" footer="0.3"/>
  <pageSetup paperSize="9" scale="5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19</vt:i4>
      </vt:variant>
      <vt:variant>
        <vt:lpstr>Именованные диапазоны</vt:lpstr>
      </vt:variant>
      <vt:variant>
        <vt:i4>13</vt:i4>
      </vt:variant>
    </vt:vector>
  </HeadingPairs>
  <TitlesOfParts>
    <vt:vector size="32" baseType="lpstr">
      <vt:lpstr>Прил 1</vt:lpstr>
      <vt:lpstr>Прил 2</vt:lpstr>
      <vt:lpstr>Прил 3</vt:lpstr>
      <vt:lpstr>Прил 4</vt:lpstr>
      <vt:lpstr>Прил 5</vt:lpstr>
      <vt:lpstr>Прил 6</vt:lpstr>
      <vt:lpstr>Прил 7</vt:lpstr>
      <vt:lpstr>Прил 8</vt:lpstr>
      <vt:lpstr>Прил 9</vt:lpstr>
      <vt:lpstr>Прил 10</vt:lpstr>
      <vt:lpstr>Прил 11</vt:lpstr>
      <vt:lpstr>Прил 12</vt:lpstr>
      <vt:lpstr>Прил 13</vt:lpstr>
      <vt:lpstr>Прил 14</vt:lpstr>
      <vt:lpstr>Прил 15</vt:lpstr>
      <vt:lpstr>Прил 16</vt:lpstr>
      <vt:lpstr>Прил 17</vt:lpstr>
      <vt:lpstr>Прил 18</vt:lpstr>
      <vt:lpstr>Прил 19</vt:lpstr>
      <vt:lpstr>_xlnm.Print_Area_5</vt:lpstr>
      <vt:lpstr>_xlnm.Print_Area_6</vt:lpstr>
      <vt:lpstr>_xlnm.Print_Area_7</vt:lpstr>
      <vt:lpstr>Excel_BuiltIn__FilterDatabase</vt:lpstr>
      <vt:lpstr>Excel_BuiltIn__FilterDatabase 1</vt:lpstr>
      <vt:lpstr>Excel_BuiltIn__FilterDatabase_1</vt:lpstr>
      <vt:lpstr>Excel_BuiltIn__FilterDatabase_2</vt:lpstr>
      <vt:lpstr>Excel_BuiltIn_Print_Area 2</vt:lpstr>
      <vt:lpstr>'Прил 12'!Область_печати</vt:lpstr>
      <vt:lpstr>'Прил 2'!Область_печати</vt:lpstr>
      <vt:lpstr>'Прил 5'!Область_печати</vt:lpstr>
      <vt:lpstr>'Прил 6'!Область_печати</vt:lpstr>
      <vt:lpstr>'Прил 7'!Область_печати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Чумило</dc:creator>
  <cp:lastModifiedBy>Agadjanyan</cp:lastModifiedBy>
  <cp:lastPrinted>2020-09-24T10:44:41Z</cp:lastPrinted>
  <dcterms:created xsi:type="dcterms:W3CDTF">2019-12-19T15:34:23Z</dcterms:created>
  <dcterms:modified xsi:type="dcterms:W3CDTF">2020-12-15T15:55:18Z</dcterms:modified>
</cp:coreProperties>
</file>