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815" firstSheet="1" activeTab="1"/>
  </bookViews>
  <sheets>
    <sheet name="№ 4 ресурсное обеспечение" sheetId="6" r:id="rId1"/>
    <sheet name="№5 ресурсн. обеспеч. без меропр" sheetId="8" r:id="rId2"/>
  </sheets>
  <definedNames>
    <definedName name="_xlnm.Print_Area" localSheetId="0">'№ 4 ресурсное обеспечение'!$A$1:$L$56</definedName>
    <definedName name="_xlnm.Print_Area" localSheetId="1">'№5 ресурсн. обеспеч. без меропр'!$A$1:$I$58</definedName>
  </definedNames>
  <calcPr calcId="162913"/>
</workbook>
</file>

<file path=xl/calcChain.xml><?xml version="1.0" encoding="utf-8"?>
<calcChain xmlns="http://schemas.openxmlformats.org/spreadsheetml/2006/main">
  <c r="E63" i="8" l="1"/>
  <c r="J26" i="8" l="1"/>
  <c r="E20" i="8"/>
  <c r="H36" i="6"/>
  <c r="H39" i="6"/>
  <c r="H27" i="6"/>
  <c r="H23" i="6"/>
  <c r="L51" i="6"/>
  <c r="L47" i="6" s="1"/>
  <c r="K51" i="6"/>
  <c r="K47" i="6" s="1"/>
  <c r="J51" i="6"/>
  <c r="I51" i="6"/>
  <c r="E75" i="8"/>
  <c r="I66" i="8"/>
  <c r="I67" i="8" s="1"/>
  <c r="H66" i="8"/>
  <c r="H75" i="8" s="1"/>
  <c r="G66" i="8"/>
  <c r="G67" i="8" s="1"/>
  <c r="F66" i="8"/>
  <c r="F75" i="8" s="1"/>
  <c r="I47" i="8"/>
  <c r="I74" i="8" s="1"/>
  <c r="H14" i="8"/>
  <c r="G14" i="8"/>
  <c r="F14" i="8"/>
  <c r="E47" i="8"/>
  <c r="E74" i="8" s="1"/>
  <c r="K25" i="8"/>
  <c r="J25" i="8"/>
  <c r="K24" i="8"/>
  <c r="J24" i="8"/>
  <c r="K23" i="8"/>
  <c r="L23" i="8" s="1"/>
  <c r="I29" i="8"/>
  <c r="I73" i="8" s="1"/>
  <c r="H29" i="8"/>
  <c r="H73" i="8" s="1"/>
  <c r="G29" i="8"/>
  <c r="G73" i="8" s="1"/>
  <c r="F29" i="8"/>
  <c r="F73" i="8" s="1"/>
  <c r="J20" i="8"/>
  <c r="I17" i="8"/>
  <c r="I72" i="8" s="1"/>
  <c r="G17" i="8"/>
  <c r="G72" i="8" s="1"/>
  <c r="F17" i="8"/>
  <c r="F72" i="8" s="1"/>
  <c r="J19" i="8"/>
  <c r="H17" i="8"/>
  <c r="H72" i="8" s="1"/>
  <c r="I14" i="8"/>
  <c r="I12" i="8"/>
  <c r="H12" i="8"/>
  <c r="G12" i="8"/>
  <c r="F12" i="8"/>
  <c r="E12" i="8"/>
  <c r="I46" i="6"/>
  <c r="J46" i="6"/>
  <c r="K46" i="6"/>
  <c r="L46" i="6"/>
  <c r="H46" i="6"/>
  <c r="I47" i="6"/>
  <c r="J47" i="6"/>
  <c r="I48" i="6"/>
  <c r="I19" i="6" s="1"/>
  <c r="J48" i="6"/>
  <c r="J19" i="6" s="1"/>
  <c r="K48" i="6"/>
  <c r="K19" i="6" s="1"/>
  <c r="L48" i="6"/>
  <c r="L19" i="6" s="1"/>
  <c r="H48" i="6"/>
  <c r="H47" i="6"/>
  <c r="I38" i="6"/>
  <c r="J38" i="6"/>
  <c r="K38" i="6"/>
  <c r="L38" i="6"/>
  <c r="H38" i="6"/>
  <c r="I35" i="6"/>
  <c r="J35" i="6"/>
  <c r="K35" i="6"/>
  <c r="K34" i="6" s="1"/>
  <c r="L35" i="6"/>
  <c r="L34" i="6" s="1"/>
  <c r="H35" i="6"/>
  <c r="I23" i="6"/>
  <c r="J23" i="6"/>
  <c r="K23" i="6"/>
  <c r="L23" i="6"/>
  <c r="I26" i="6"/>
  <c r="I22" i="6" s="1"/>
  <c r="J26" i="6"/>
  <c r="J22" i="6" s="1"/>
  <c r="K26" i="6"/>
  <c r="K22" i="6" s="1"/>
  <c r="L26" i="6"/>
  <c r="L22" i="6" s="1"/>
  <c r="E14" i="8" l="1"/>
  <c r="J14" i="8" s="1"/>
  <c r="E60" i="8"/>
  <c r="H19" i="6"/>
  <c r="J12" i="8"/>
  <c r="H26" i="6"/>
  <c r="H22" i="6" s="1"/>
  <c r="I32" i="6"/>
  <c r="K32" i="6"/>
  <c r="H32" i="6"/>
  <c r="L32" i="6"/>
  <c r="J32" i="6"/>
  <c r="J34" i="6"/>
  <c r="I34" i="6"/>
  <c r="G13" i="8"/>
  <c r="G47" i="8"/>
  <c r="G74" i="8" s="1"/>
  <c r="F67" i="8"/>
  <c r="F69" i="8" s="1"/>
  <c r="E13" i="8"/>
  <c r="I13" i="8"/>
  <c r="I11" i="8" s="1"/>
  <c r="E17" i="8"/>
  <c r="E72" i="8" s="1"/>
  <c r="F47" i="8"/>
  <c r="F74" i="8" s="1"/>
  <c r="H47" i="8"/>
  <c r="H74" i="8" s="1"/>
  <c r="H67" i="8"/>
  <c r="H69" i="8" s="1"/>
  <c r="G69" i="8"/>
  <c r="I69" i="8"/>
  <c r="K26" i="8"/>
  <c r="J31" i="8"/>
  <c r="J32" i="8"/>
  <c r="E73" i="8"/>
  <c r="G75" i="8"/>
  <c r="I75" i="8"/>
  <c r="F13" i="8"/>
  <c r="H13" i="8"/>
  <c r="E67" i="8"/>
  <c r="H59" i="6"/>
  <c r="H63" i="6" s="1"/>
  <c r="I49" i="6"/>
  <c r="J49" i="6"/>
  <c r="K49" i="6"/>
  <c r="L49" i="6"/>
  <c r="H49" i="6"/>
  <c r="I37" i="6"/>
  <c r="J37" i="6"/>
  <c r="K37" i="6"/>
  <c r="K33" i="6" s="1"/>
  <c r="L37" i="6"/>
  <c r="L33" i="6" s="1"/>
  <c r="H37" i="6"/>
  <c r="H34" i="6"/>
  <c r="I21" i="6"/>
  <c r="J21" i="6"/>
  <c r="K21" i="6"/>
  <c r="L21" i="6"/>
  <c r="H21" i="6"/>
  <c r="E11" i="8" l="1"/>
  <c r="K11" i="8" s="1"/>
  <c r="J23" i="8"/>
  <c r="F11" i="8"/>
  <c r="L11" i="8" s="1"/>
  <c r="J17" i="8"/>
  <c r="H17" i="6"/>
  <c r="J33" i="6"/>
  <c r="I33" i="6"/>
  <c r="H33" i="6"/>
  <c r="H11" i="8"/>
  <c r="N11" i="8" s="1"/>
  <c r="J29" i="8"/>
  <c r="G11" i="8"/>
  <c r="M11" i="8" s="1"/>
  <c r="O11" i="8"/>
  <c r="I76" i="8"/>
  <c r="E69" i="8"/>
  <c r="F76" i="8"/>
  <c r="J13" i="8"/>
  <c r="H71" i="6"/>
  <c r="H65" i="6"/>
  <c r="H45" i="6"/>
  <c r="H70" i="6" s="1"/>
  <c r="K29" i="6"/>
  <c r="K69" i="6" s="1"/>
  <c r="H29" i="6"/>
  <c r="J29" i="6"/>
  <c r="L29" i="6"/>
  <c r="I29" i="6"/>
  <c r="J20" i="6"/>
  <c r="I20" i="6"/>
  <c r="H20" i="6"/>
  <c r="H68" i="6" s="1"/>
  <c r="L45" i="6"/>
  <c r="L70" i="6" s="1"/>
  <c r="K45" i="6"/>
  <c r="K70" i="6" s="1"/>
  <c r="J45" i="6"/>
  <c r="J70" i="6" s="1"/>
  <c r="I45" i="6"/>
  <c r="I70" i="6" s="1"/>
  <c r="J24" i="6"/>
  <c r="I24" i="6"/>
  <c r="H24" i="6"/>
  <c r="E76" i="8" l="1"/>
  <c r="H76" i="8"/>
  <c r="J11" i="8"/>
  <c r="P11" i="8" s="1"/>
  <c r="G76" i="8"/>
  <c r="L24" i="6"/>
  <c r="L20" i="6"/>
  <c r="I68" i="6"/>
  <c r="I69" i="6"/>
  <c r="L69" i="6"/>
  <c r="K24" i="6"/>
  <c r="K20" i="6"/>
  <c r="J68" i="6"/>
  <c r="J69" i="6"/>
  <c r="H69" i="6"/>
  <c r="M34" i="6"/>
  <c r="M36" i="6"/>
  <c r="M35" i="6"/>
  <c r="N31" i="6"/>
  <c r="H15" i="6"/>
  <c r="N30" i="6"/>
  <c r="K68" i="6" l="1"/>
  <c r="L68" i="6"/>
  <c r="H16" i="6"/>
  <c r="K16" i="6"/>
  <c r="I16" i="6"/>
  <c r="L16" i="6"/>
  <c r="J16" i="6"/>
  <c r="K17" i="6"/>
  <c r="I17" i="6"/>
  <c r="K15" i="6"/>
  <c r="I15" i="6"/>
  <c r="L17" i="6"/>
  <c r="J17" i="6"/>
  <c r="L15" i="6"/>
  <c r="J15" i="6"/>
  <c r="N29" i="6" l="1"/>
  <c r="N32" i="6" s="1"/>
  <c r="I62" i="6"/>
  <c r="J62" i="6"/>
  <c r="K62" i="6"/>
  <c r="L62" i="6"/>
  <c r="K71" i="6" l="1"/>
  <c r="K63" i="6"/>
  <c r="I71" i="6"/>
  <c r="I63" i="6"/>
  <c r="L71" i="6"/>
  <c r="L63" i="6"/>
  <c r="J71" i="6"/>
  <c r="J63" i="6"/>
  <c r="J65" i="6" l="1"/>
  <c r="L65" i="6"/>
  <c r="I65" i="6"/>
  <c r="K65" i="6"/>
  <c r="M37" i="6"/>
  <c r="O29" i="6"/>
  <c r="H13" i="6"/>
  <c r="H72" i="6" l="1"/>
  <c r="L13" i="6" l="1"/>
  <c r="R13" i="6" l="1"/>
  <c r="L72" i="6"/>
  <c r="M47" i="6"/>
  <c r="J13" i="6" l="1"/>
  <c r="M49" i="6"/>
  <c r="P13" i="6" l="1"/>
  <c r="J72" i="6"/>
  <c r="I13" i="6" l="1"/>
  <c r="O13" i="6" l="1"/>
  <c r="I72" i="6"/>
  <c r="K13" i="6"/>
  <c r="M38" i="6"/>
  <c r="M32" i="6"/>
  <c r="M27" i="6"/>
  <c r="M26" i="6"/>
  <c r="M25" i="6"/>
  <c r="M24" i="6"/>
  <c r="M22" i="6"/>
  <c r="H14" i="6"/>
  <c r="Q13" i="6" l="1"/>
  <c r="K72" i="6"/>
  <c r="N13" i="6"/>
  <c r="M16" i="6"/>
  <c r="M17" i="6"/>
  <c r="M46" i="6"/>
  <c r="M20" i="6"/>
  <c r="M21" i="6"/>
  <c r="M30" i="6"/>
  <c r="M31" i="6"/>
  <c r="K14" i="6"/>
  <c r="M45" i="6" l="1"/>
  <c r="I14" i="6"/>
  <c r="L14" i="6"/>
  <c r="M29" i="6"/>
  <c r="J14" i="6"/>
  <c r="M15" i="6"/>
  <c r="M14" i="6" l="1"/>
  <c r="M13" i="6"/>
  <c r="S13" i="6" l="1"/>
  <c r="M18" i="6"/>
</calcChain>
</file>

<file path=xl/sharedStrings.xml><?xml version="1.0" encoding="utf-8"?>
<sst xmlns="http://schemas.openxmlformats.org/spreadsheetml/2006/main" count="282" uniqueCount="64">
  <si>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</si>
  <si>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</si>
  <si>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</si>
  <si>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</si>
  <si>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</si>
  <si>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</si>
  <si>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</si>
  <si>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</si>
  <si>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</si>
  <si>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</si>
  <si>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</si>
  <si>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</si>
  <si>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</si>
  <si>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</si>
  <si>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</si>
  <si>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</si>
  <si>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</si>
  <si>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</si>
  <si>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</si>
  <si>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</si>
  <si>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</si>
  <si>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</si>
  <si>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</si>
  <si>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</si>
  <si>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</si>
  <si>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</si>
  <si>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</si>
  <si>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</si>
  <si>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</si>
  <si>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</si>
  <si>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</si>
  <si>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</si>
  <si>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</si>
  <si>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</si>
  <si>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</si>
  <si>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</si>
  <si>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</si>
  <si>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</si>
  <si>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</si>
  <si>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</si>
  <si>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</si>
  <si>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</si>
  <si>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</si>
  <si>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</si>
  <si>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</si>
  <si>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</si>
  <si>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</si>
  <si>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</si>
  <si>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</si>
  <si>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</si>
  <si>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</si>
  <si>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</si>
  <si>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</si>
  <si>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области)»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</si>
  <si>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</si>
  <si>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</si>
  <si>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</si>
  <si>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</si>
  <si>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</si>
  <si>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</si>
  <si>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</si>
  <si>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</si>
  <si>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                                от ____________________20    г. №               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</si>
  <si>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(в редакции постановления Администрации Курского района Курской области                           от ____________________20     №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</si>
</sst>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16" fontId="13" fillId="0" borderId="8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16" fontId="1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5"/>
  <sheetViews>
    <sheetView view="pageBreakPreview" topLeftCell="A48" zoomScale="75" zoomScaleNormal="80" zoomScaleSheetLayoutView="75" workbookViewId="0">
      <selection activeCell="H56" sqref="H56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49" t="s">
        <v>62</v>
      </c>
      <c r="H1" s="49"/>
      <c r="I1" s="49"/>
      <c r="J1" s="49"/>
      <c r="K1" s="49"/>
      <c r="L1" s="49"/>
    </row>
    <row r="2" spans="1:30" x14ac:dyDescent="0.25">
      <c r="A2" s="20"/>
      <c r="B2" s="20"/>
      <c r="C2" s="20"/>
      <c r="D2" s="20"/>
      <c r="E2" s="20"/>
      <c r="F2" s="20"/>
      <c r="G2" s="49"/>
      <c r="H2" s="49"/>
      <c r="I2" s="49"/>
      <c r="J2" s="49"/>
      <c r="K2" s="49"/>
      <c r="L2" s="49"/>
    </row>
    <row r="3" spans="1:30" x14ac:dyDescent="0.25">
      <c r="A3" s="20"/>
      <c r="B3" s="20"/>
      <c r="C3" s="20"/>
      <c r="D3" s="20"/>
      <c r="E3" s="20"/>
      <c r="F3" s="20"/>
      <c r="G3" s="49"/>
      <c r="H3" s="49"/>
      <c r="I3" s="49"/>
      <c r="J3" s="49"/>
      <c r="K3" s="49"/>
      <c r="L3" s="49"/>
    </row>
    <row r="4" spans="1:30" ht="33" customHeight="1" x14ac:dyDescent="0.25">
      <c r="A4" s="20"/>
      <c r="B4" s="20"/>
      <c r="C4" s="20"/>
      <c r="D4" s="20"/>
      <c r="E4" s="20"/>
      <c r="F4" s="20"/>
      <c r="G4" s="49"/>
      <c r="H4" s="49"/>
      <c r="I4" s="49"/>
      <c r="J4" s="49"/>
      <c r="K4" s="49"/>
      <c r="L4" s="49"/>
    </row>
    <row r="5" spans="1:30" ht="25.5" hidden="1" customHeight="1" x14ac:dyDescent="0.25">
      <c r="A5" s="20"/>
      <c r="B5" s="20"/>
      <c r="C5" s="20"/>
      <c r="D5" s="20"/>
      <c r="E5" s="20"/>
      <c r="F5" s="20"/>
      <c r="G5" s="57"/>
      <c r="H5" s="57"/>
      <c r="I5" s="57"/>
      <c r="J5" s="57"/>
      <c r="K5" s="57"/>
      <c r="L5" s="57"/>
    </row>
    <row r="6" spans="1:30" s="5" customFormat="1" ht="18.75" customHeight="1" x14ac:dyDescent="0.3">
      <c r="A6" s="50" t="s">
        <v>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4"/>
    </row>
    <row r="7" spans="1:30" s="5" customFormat="1" ht="18.75" customHeight="1" x14ac:dyDescent="0.3">
      <c r="A7" s="50" t="s">
        <v>10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4"/>
    </row>
    <row r="8" spans="1:30" s="5" customFormat="1" ht="38.450000000000003" customHeight="1" x14ac:dyDescent="0.3">
      <c r="A8" s="51" t="s">
        <v>59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52" t="s">
        <v>0</v>
      </c>
      <c r="B10" s="54" t="s">
        <v>16</v>
      </c>
      <c r="C10" s="54" t="s">
        <v>1</v>
      </c>
      <c r="D10" s="54" t="s">
        <v>2</v>
      </c>
      <c r="E10" s="54"/>
      <c r="F10" s="54"/>
      <c r="G10" s="54"/>
      <c r="H10" s="54" t="s">
        <v>18</v>
      </c>
      <c r="I10" s="54"/>
      <c r="J10" s="54"/>
      <c r="K10" s="54"/>
      <c r="L10" s="56"/>
    </row>
    <row r="11" spans="1:30" ht="127.9" customHeight="1" x14ac:dyDescent="0.25">
      <c r="A11" s="53"/>
      <c r="B11" s="55"/>
      <c r="C11" s="55"/>
      <c r="D11" s="30" t="s">
        <v>3</v>
      </c>
      <c r="E11" s="22" t="s">
        <v>24</v>
      </c>
      <c r="F11" s="22" t="s">
        <v>25</v>
      </c>
      <c r="G11" s="22" t="s">
        <v>26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25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70" t="s">
        <v>15</v>
      </c>
      <c r="B13" s="60" t="s">
        <v>59</v>
      </c>
      <c r="C13" s="22" t="s">
        <v>33</v>
      </c>
      <c r="D13" s="30" t="s">
        <v>6</v>
      </c>
      <c r="E13" s="26" t="s">
        <v>44</v>
      </c>
      <c r="F13" s="30">
        <v>0</v>
      </c>
      <c r="G13" s="26" t="s">
        <v>29</v>
      </c>
      <c r="H13" s="27">
        <f>SUM(H15:H17)</f>
        <v>12338457.720000001</v>
      </c>
      <c r="I13" s="27">
        <f>(I15+I16+I17)*2-I20-I29-I45</f>
        <v>11450283.219999999</v>
      </c>
      <c r="J13" s="27">
        <f>(J15+J16+J17)*2-J20-J29-J45</f>
        <v>11748804.5</v>
      </c>
      <c r="K13" s="27">
        <f>(K15+K16+K17)*2-K20-K29-K45</f>
        <v>8725917.1999999993</v>
      </c>
      <c r="L13" s="28">
        <f>(L15+L16+L17)*2-L20-L29-L45</f>
        <v>9045849.4499999993</v>
      </c>
      <c r="M13" s="9">
        <f t="shared" ref="M13:M38" si="0">SUM(H13:L13)</f>
        <v>53309312.090000004</v>
      </c>
      <c r="N13" s="14">
        <f t="shared" ref="N13:S13" si="1">H20+H29+H45-H13</f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4">
        <f t="shared" si="1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71"/>
      <c r="B14" s="61"/>
      <c r="C14" s="2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12338457.720000001</v>
      </c>
      <c r="I14" s="27">
        <f>SUM(I15:I17)</f>
        <v>11450283.219999999</v>
      </c>
      <c r="J14" s="27">
        <f t="shared" ref="J14:L14" si="2">SUM(J15:J17)</f>
        <v>11748804.5</v>
      </c>
      <c r="K14" s="27">
        <f t="shared" si="2"/>
        <v>8725917.1999999993</v>
      </c>
      <c r="L14" s="28">
        <f t="shared" si="2"/>
        <v>9045849.4499999993</v>
      </c>
      <c r="M14" s="9">
        <f t="shared" si="0"/>
        <v>53309312.090000004</v>
      </c>
      <c r="O14" s="6" t="s">
        <v>11</v>
      </c>
    </row>
    <row r="15" spans="1:30" s="6" customFormat="1" x14ac:dyDescent="0.25">
      <c r="A15" s="71"/>
      <c r="B15" s="61"/>
      <c r="C15" s="43" t="s">
        <v>54</v>
      </c>
      <c r="D15" s="30" t="s">
        <v>6</v>
      </c>
      <c r="E15" s="26" t="s">
        <v>44</v>
      </c>
      <c r="F15" s="30">
        <v>0</v>
      </c>
      <c r="G15" s="26" t="s">
        <v>29</v>
      </c>
      <c r="H15" s="27">
        <f>H30</f>
        <v>0</v>
      </c>
      <c r="I15" s="27">
        <f t="shared" ref="I15:L15" si="3">I30</f>
        <v>0</v>
      </c>
      <c r="J15" s="27">
        <f t="shared" si="3"/>
        <v>0</v>
      </c>
      <c r="K15" s="27">
        <f t="shared" si="3"/>
        <v>0</v>
      </c>
      <c r="L15" s="28">
        <f t="shared" si="3"/>
        <v>0</v>
      </c>
      <c r="M15" s="9">
        <f t="shared" si="0"/>
        <v>0</v>
      </c>
    </row>
    <row r="16" spans="1:30" s="6" customFormat="1" x14ac:dyDescent="0.25">
      <c r="A16" s="71"/>
      <c r="B16" s="61"/>
      <c r="C16" s="43" t="s">
        <v>55</v>
      </c>
      <c r="D16" s="30" t="s">
        <v>6</v>
      </c>
      <c r="E16" s="26" t="s">
        <v>44</v>
      </c>
      <c r="F16" s="30">
        <v>0</v>
      </c>
      <c r="G16" s="26" t="s">
        <v>29</v>
      </c>
      <c r="H16" s="27">
        <f t="shared" ref="H16:L17" si="4">H21+H31+H46</f>
        <v>2131322</v>
      </c>
      <c r="I16" s="27">
        <f t="shared" si="4"/>
        <v>0</v>
      </c>
      <c r="J16" s="27">
        <f t="shared" si="4"/>
        <v>0</v>
      </c>
      <c r="K16" s="27">
        <f t="shared" si="4"/>
        <v>0</v>
      </c>
      <c r="L16" s="28">
        <f t="shared" si="4"/>
        <v>0</v>
      </c>
      <c r="M16" s="9">
        <f t="shared" si="0"/>
        <v>2131322</v>
      </c>
    </row>
    <row r="17" spans="1:15" s="6" customFormat="1" ht="31.5" x14ac:dyDescent="0.25">
      <c r="A17" s="71"/>
      <c r="B17" s="61"/>
      <c r="C17" s="43" t="s">
        <v>56</v>
      </c>
      <c r="D17" s="30" t="s">
        <v>6</v>
      </c>
      <c r="E17" s="26" t="s">
        <v>44</v>
      </c>
      <c r="F17" s="30">
        <v>0</v>
      </c>
      <c r="G17" s="26" t="s">
        <v>29</v>
      </c>
      <c r="H17" s="27">
        <f t="shared" si="4"/>
        <v>10207135.720000001</v>
      </c>
      <c r="I17" s="27">
        <f t="shared" si="4"/>
        <v>11450283.219999999</v>
      </c>
      <c r="J17" s="27">
        <f t="shared" si="4"/>
        <v>11748804.5</v>
      </c>
      <c r="K17" s="27">
        <f t="shared" si="4"/>
        <v>8725917.1999999993</v>
      </c>
      <c r="L17" s="28">
        <f t="shared" si="4"/>
        <v>9045849.4499999993</v>
      </c>
      <c r="M17" s="9">
        <f t="shared" si="0"/>
        <v>51177990.090000004</v>
      </c>
    </row>
    <row r="18" spans="1:15" s="6" customFormat="1" ht="94.5" x14ac:dyDescent="0.25">
      <c r="A18" s="71"/>
      <c r="B18" s="61"/>
      <c r="C18" s="43" t="s">
        <v>42</v>
      </c>
      <c r="D18" s="26" t="s">
        <v>8</v>
      </c>
      <c r="E18" s="26" t="s">
        <v>44</v>
      </c>
      <c r="F18" s="30">
        <v>0</v>
      </c>
      <c r="G18" s="26" t="s">
        <v>29</v>
      </c>
      <c r="H18" s="27">
        <v>6519965.7199999997</v>
      </c>
      <c r="I18" s="27">
        <v>7616255.2199999997</v>
      </c>
      <c r="J18" s="27">
        <v>7914776.5</v>
      </c>
      <c r="K18" s="27">
        <v>8233917.2000000002</v>
      </c>
      <c r="L18" s="27">
        <v>8553849.4499999993</v>
      </c>
      <c r="M18" s="9">
        <f>SUM(H18:L18)-M13</f>
        <v>-14470548.000000007</v>
      </c>
    </row>
    <row r="19" spans="1:15" s="6" customFormat="1" ht="78.75" x14ac:dyDescent="0.25">
      <c r="A19" s="71"/>
      <c r="B19" s="61"/>
      <c r="C19" s="39" t="s">
        <v>43</v>
      </c>
      <c r="D19" s="26" t="s">
        <v>7</v>
      </c>
      <c r="E19" s="26" t="s">
        <v>44</v>
      </c>
      <c r="F19" s="38">
        <v>0</v>
      </c>
      <c r="G19" s="26" t="s">
        <v>29</v>
      </c>
      <c r="H19" s="27">
        <f>H48+H23</f>
        <v>5818492</v>
      </c>
      <c r="I19" s="27">
        <f t="shared" ref="I19:L19" si="5">I48+I23</f>
        <v>3834028</v>
      </c>
      <c r="J19" s="27">
        <f t="shared" si="5"/>
        <v>3834028</v>
      </c>
      <c r="K19" s="27">
        <f t="shared" si="5"/>
        <v>492000</v>
      </c>
      <c r="L19" s="27">
        <f t="shared" si="5"/>
        <v>492000</v>
      </c>
      <c r="M19" s="9"/>
    </row>
    <row r="20" spans="1:15" s="11" customFormat="1" ht="15.6" customHeight="1" x14ac:dyDescent="0.25">
      <c r="A20" s="70" t="s">
        <v>4</v>
      </c>
      <c r="B20" s="60" t="s">
        <v>45</v>
      </c>
      <c r="C20" s="29" t="s">
        <v>34</v>
      </c>
      <c r="D20" s="30" t="s">
        <v>6</v>
      </c>
      <c r="E20" s="26" t="s">
        <v>44</v>
      </c>
      <c r="F20" s="30">
        <v>2</v>
      </c>
      <c r="G20" s="26" t="s">
        <v>29</v>
      </c>
      <c r="H20" s="27">
        <f>SUM(H21:H22)</f>
        <v>345142</v>
      </c>
      <c r="I20" s="27">
        <f t="shared" ref="I20:L20" si="6">SUM(I21:I22)</f>
        <v>492000</v>
      </c>
      <c r="J20" s="27">
        <f t="shared" si="6"/>
        <v>492000</v>
      </c>
      <c r="K20" s="27">
        <f t="shared" si="6"/>
        <v>492000</v>
      </c>
      <c r="L20" s="28">
        <f t="shared" si="6"/>
        <v>492000</v>
      </c>
      <c r="M20" s="15">
        <f t="shared" si="0"/>
        <v>2313142</v>
      </c>
    </row>
    <row r="21" spans="1:15" s="11" customFormat="1" x14ac:dyDescent="0.25">
      <c r="A21" s="71"/>
      <c r="B21" s="61"/>
      <c r="C21" s="43" t="s">
        <v>55</v>
      </c>
      <c r="D21" s="30" t="s">
        <v>6</v>
      </c>
      <c r="E21" s="26" t="s">
        <v>44</v>
      </c>
      <c r="F21" s="30">
        <v>2</v>
      </c>
      <c r="G21" s="26" t="s">
        <v>29</v>
      </c>
      <c r="H21" s="27">
        <f>H25</f>
        <v>0</v>
      </c>
      <c r="I21" s="27">
        <f t="shared" ref="I21:L21" si="7">I25</f>
        <v>0</v>
      </c>
      <c r="J21" s="27">
        <f t="shared" si="7"/>
        <v>0</v>
      </c>
      <c r="K21" s="27">
        <f t="shared" si="7"/>
        <v>0</v>
      </c>
      <c r="L21" s="28">
        <f t="shared" si="7"/>
        <v>0</v>
      </c>
      <c r="M21" s="15">
        <f t="shared" si="0"/>
        <v>0</v>
      </c>
    </row>
    <row r="22" spans="1:15" s="11" customFormat="1" ht="31.5" x14ac:dyDescent="0.25">
      <c r="A22" s="71"/>
      <c r="B22" s="61"/>
      <c r="C22" s="43" t="s">
        <v>56</v>
      </c>
      <c r="D22" s="30" t="s">
        <v>6</v>
      </c>
      <c r="E22" s="26" t="s">
        <v>44</v>
      </c>
      <c r="F22" s="30">
        <v>2</v>
      </c>
      <c r="G22" s="26" t="s">
        <v>29</v>
      </c>
      <c r="H22" s="27">
        <f>H26</f>
        <v>345142</v>
      </c>
      <c r="I22" s="27">
        <f>I26</f>
        <v>492000</v>
      </c>
      <c r="J22" s="27">
        <f>J26</f>
        <v>492000</v>
      </c>
      <c r="K22" s="27">
        <f>K26</f>
        <v>492000</v>
      </c>
      <c r="L22" s="28">
        <f>L26</f>
        <v>492000</v>
      </c>
      <c r="M22" s="15">
        <f t="shared" si="0"/>
        <v>2313142</v>
      </c>
    </row>
    <row r="23" spans="1:15" s="11" customFormat="1" ht="101.45" customHeight="1" x14ac:dyDescent="0.25">
      <c r="A23" s="72"/>
      <c r="B23" s="73"/>
      <c r="C23" s="45" t="s">
        <v>60</v>
      </c>
      <c r="D23" s="26" t="s">
        <v>7</v>
      </c>
      <c r="E23" s="26" t="s">
        <v>44</v>
      </c>
      <c r="F23" s="30">
        <v>2</v>
      </c>
      <c r="G23" s="26" t="s">
        <v>29</v>
      </c>
      <c r="H23" s="27">
        <f>H27</f>
        <v>345142</v>
      </c>
      <c r="I23" s="27">
        <f t="shared" ref="I23:L23" si="8">I27</f>
        <v>492000</v>
      </c>
      <c r="J23" s="27">
        <f t="shared" si="8"/>
        <v>492000</v>
      </c>
      <c r="K23" s="27">
        <f t="shared" si="8"/>
        <v>492000</v>
      </c>
      <c r="L23" s="27">
        <f t="shared" si="8"/>
        <v>492000</v>
      </c>
      <c r="M23" s="15"/>
    </row>
    <row r="24" spans="1:15" s="11" customFormat="1" ht="15.6" customHeight="1" x14ac:dyDescent="0.25">
      <c r="A24" s="62" t="s">
        <v>12</v>
      </c>
      <c r="B24" s="65" t="s">
        <v>47</v>
      </c>
      <c r="C24" s="22" t="s">
        <v>33</v>
      </c>
      <c r="D24" s="22" t="s">
        <v>6</v>
      </c>
      <c r="E24" s="31" t="s">
        <v>44</v>
      </c>
      <c r="F24" s="22">
        <v>2</v>
      </c>
      <c r="G24" s="31" t="s">
        <v>35</v>
      </c>
      <c r="H24" s="27">
        <f>SUM(H25:H26)</f>
        <v>345142</v>
      </c>
      <c r="I24" s="27">
        <f t="shared" ref="I24:L24" si="9">SUM(I25:I26)</f>
        <v>492000</v>
      </c>
      <c r="J24" s="27">
        <f t="shared" si="9"/>
        <v>492000</v>
      </c>
      <c r="K24" s="27">
        <f t="shared" si="9"/>
        <v>492000</v>
      </c>
      <c r="L24" s="28">
        <f t="shared" si="9"/>
        <v>492000</v>
      </c>
      <c r="M24" s="19">
        <f t="shared" si="0"/>
        <v>2313142</v>
      </c>
    </row>
    <row r="25" spans="1:15" s="12" customFormat="1" x14ac:dyDescent="0.25">
      <c r="A25" s="63"/>
      <c r="B25" s="66"/>
      <c r="C25" s="44" t="s">
        <v>55</v>
      </c>
      <c r="D25" s="30" t="s">
        <v>6</v>
      </c>
      <c r="E25" s="26" t="s">
        <v>44</v>
      </c>
      <c r="F25" s="30">
        <v>2</v>
      </c>
      <c r="G25" s="26" t="s">
        <v>35</v>
      </c>
      <c r="H25" s="32">
        <v>0</v>
      </c>
      <c r="I25" s="32">
        <v>0</v>
      </c>
      <c r="J25" s="32">
        <v>0</v>
      </c>
      <c r="K25" s="32">
        <v>0</v>
      </c>
      <c r="L25" s="33">
        <v>0</v>
      </c>
      <c r="M25" s="15">
        <f t="shared" si="0"/>
        <v>0</v>
      </c>
    </row>
    <row r="26" spans="1:15" s="12" customFormat="1" ht="31.5" x14ac:dyDescent="0.25">
      <c r="A26" s="63"/>
      <c r="B26" s="66"/>
      <c r="C26" s="44" t="s">
        <v>56</v>
      </c>
      <c r="D26" s="30" t="s">
        <v>6</v>
      </c>
      <c r="E26" s="26" t="s">
        <v>44</v>
      </c>
      <c r="F26" s="30">
        <v>2</v>
      </c>
      <c r="G26" s="26" t="s">
        <v>35</v>
      </c>
      <c r="H26" s="32">
        <f>H27+H28</f>
        <v>345142</v>
      </c>
      <c r="I26" s="32">
        <f t="shared" ref="I26:L26" si="10">I27+I28</f>
        <v>492000</v>
      </c>
      <c r="J26" s="32">
        <f t="shared" si="10"/>
        <v>492000</v>
      </c>
      <c r="K26" s="32">
        <f t="shared" si="10"/>
        <v>492000</v>
      </c>
      <c r="L26" s="32">
        <f t="shared" si="10"/>
        <v>492000</v>
      </c>
      <c r="M26" s="15">
        <f t="shared" si="0"/>
        <v>2313142</v>
      </c>
    </row>
    <row r="27" spans="1:15" s="12" customFormat="1" ht="94.5" x14ac:dyDescent="0.25">
      <c r="A27" s="63"/>
      <c r="B27" s="66"/>
      <c r="C27" s="46" t="s">
        <v>60</v>
      </c>
      <c r="D27" s="26" t="s">
        <v>7</v>
      </c>
      <c r="E27" s="26" t="s">
        <v>44</v>
      </c>
      <c r="F27" s="30">
        <v>2</v>
      </c>
      <c r="G27" s="26" t="s">
        <v>35</v>
      </c>
      <c r="H27" s="32">
        <f>492000-192108+45250</f>
        <v>345142</v>
      </c>
      <c r="I27" s="32">
        <v>492000</v>
      </c>
      <c r="J27" s="32">
        <v>492000</v>
      </c>
      <c r="K27" s="32">
        <v>492000</v>
      </c>
      <c r="L27" s="33">
        <v>492000</v>
      </c>
      <c r="M27" s="15">
        <f t="shared" si="0"/>
        <v>2313142</v>
      </c>
    </row>
    <row r="28" spans="1:15" s="12" customFormat="1" ht="78.75" hidden="1" x14ac:dyDescent="0.25">
      <c r="A28" s="64"/>
      <c r="B28" s="67"/>
      <c r="C28" s="46" t="s">
        <v>43</v>
      </c>
      <c r="D28" s="26" t="s">
        <v>7</v>
      </c>
      <c r="E28" s="26" t="s">
        <v>44</v>
      </c>
      <c r="F28" s="38">
        <v>2</v>
      </c>
      <c r="G28" s="26" t="s">
        <v>35</v>
      </c>
      <c r="H28" s="32">
        <v>0</v>
      </c>
      <c r="I28" s="32">
        <v>0</v>
      </c>
      <c r="J28" s="32">
        <v>0</v>
      </c>
      <c r="K28" s="32">
        <v>0</v>
      </c>
      <c r="L28" s="33">
        <v>0</v>
      </c>
      <c r="M28" s="15"/>
    </row>
    <row r="29" spans="1:15" s="8" customFormat="1" x14ac:dyDescent="0.25">
      <c r="A29" s="53" t="s">
        <v>5</v>
      </c>
      <c r="B29" s="55" t="s">
        <v>48</v>
      </c>
      <c r="C29" s="22" t="s">
        <v>33</v>
      </c>
      <c r="D29" s="30" t="s">
        <v>6</v>
      </c>
      <c r="E29" s="26" t="s">
        <v>44</v>
      </c>
      <c r="F29" s="30">
        <v>3</v>
      </c>
      <c r="G29" s="26" t="s">
        <v>29</v>
      </c>
      <c r="H29" s="27">
        <f>SUM(H30:H32)</f>
        <v>6519965.7200000007</v>
      </c>
      <c r="I29" s="27">
        <f t="shared" ref="I29:L29" si="11">SUM(I30:I32)</f>
        <v>7616255.2199999997</v>
      </c>
      <c r="J29" s="27">
        <f t="shared" si="11"/>
        <v>7914776.5</v>
      </c>
      <c r="K29" s="27">
        <f t="shared" si="11"/>
        <v>8233917.2000000002</v>
      </c>
      <c r="L29" s="28">
        <f t="shared" si="11"/>
        <v>8553849.4499999993</v>
      </c>
      <c r="M29" s="9">
        <f t="shared" si="0"/>
        <v>38838764.090000004</v>
      </c>
      <c r="N29" s="17" t="e">
        <f>#REF!+#REF!+#REF!+#REF!+#REF!+#REF!+#REF!+#REF!+#REF!+#REF!+#REF!+#REF!+#REF!+#REF!+#REF!+#REF!+#REF!+#REF!+#REF!+#REF!+#REF!+#REF!+#REF!+#REF!+#REF!+#REF!+#REF!+#REF!+#REF!+#REF!+#REF!+#REF!+#REF!+H40</f>
        <v>#REF!</v>
      </c>
      <c r="O29" s="17" t="e">
        <f>N29-H34-H37-#REF!-#REF!-#REF!-#REF!-#REF!-#REF!-#REF!</f>
        <v>#REF!</v>
      </c>
    </row>
    <row r="30" spans="1:15" s="8" customFormat="1" x14ac:dyDescent="0.25">
      <c r="A30" s="53"/>
      <c r="B30" s="55"/>
      <c r="C30" s="43" t="s">
        <v>54</v>
      </c>
      <c r="D30" s="30" t="s">
        <v>6</v>
      </c>
      <c r="E30" s="26" t="s">
        <v>44</v>
      </c>
      <c r="F30" s="30">
        <v>3</v>
      </c>
      <c r="G30" s="26" t="s">
        <v>29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9">
        <f t="shared" si="0"/>
        <v>0</v>
      </c>
      <c r="N30" s="17" t="e">
        <f>#REF!+#REF!+#REF!+#REF!</f>
        <v>#REF!</v>
      </c>
    </row>
    <row r="31" spans="1:15" s="8" customFormat="1" x14ac:dyDescent="0.25">
      <c r="A31" s="53"/>
      <c r="B31" s="55"/>
      <c r="C31" s="43" t="s">
        <v>55</v>
      </c>
      <c r="D31" s="30" t="s">
        <v>6</v>
      </c>
      <c r="E31" s="26" t="s">
        <v>44</v>
      </c>
      <c r="F31" s="30">
        <v>3</v>
      </c>
      <c r="G31" s="26" t="s">
        <v>29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>
        <f t="shared" si="0"/>
        <v>0</v>
      </c>
      <c r="N31" s="17" t="e">
        <f>#REF!+#REF!+#REF!+#REF!+#REF!+#REF!+#REF!+#REF!+#REF!+#REF!+#REF!+#REF!+#REF!+#REF!+#REF!</f>
        <v>#REF!</v>
      </c>
    </row>
    <row r="32" spans="1:15" s="8" customFormat="1" ht="31.5" x14ac:dyDescent="0.25">
      <c r="A32" s="53"/>
      <c r="B32" s="55"/>
      <c r="C32" s="43" t="s">
        <v>56</v>
      </c>
      <c r="D32" s="30" t="s">
        <v>6</v>
      </c>
      <c r="E32" s="26" t="s">
        <v>44</v>
      </c>
      <c r="F32" s="30">
        <v>3</v>
      </c>
      <c r="G32" s="26" t="s">
        <v>29</v>
      </c>
      <c r="H32" s="27">
        <f>H35+H38</f>
        <v>6519965.7200000007</v>
      </c>
      <c r="I32" s="27">
        <f t="shared" ref="I32:L32" si="12">I35+I38</f>
        <v>7616255.2199999997</v>
      </c>
      <c r="J32" s="27">
        <f t="shared" si="12"/>
        <v>7914776.5</v>
      </c>
      <c r="K32" s="27">
        <f t="shared" si="12"/>
        <v>8233917.2000000002</v>
      </c>
      <c r="L32" s="27">
        <f t="shared" si="12"/>
        <v>8553849.4499999993</v>
      </c>
      <c r="M32" s="9">
        <f t="shared" si="0"/>
        <v>38838764.090000004</v>
      </c>
      <c r="N32" s="17" t="e">
        <f>N29-N30-N31</f>
        <v>#REF!</v>
      </c>
    </row>
    <row r="33" spans="1:14" s="8" customFormat="1" ht="94.5" x14ac:dyDescent="0.25">
      <c r="A33" s="53"/>
      <c r="B33" s="55"/>
      <c r="C33" s="39" t="s">
        <v>46</v>
      </c>
      <c r="D33" s="26" t="s">
        <v>8</v>
      </c>
      <c r="E33" s="26" t="s">
        <v>44</v>
      </c>
      <c r="F33" s="30">
        <v>3</v>
      </c>
      <c r="G33" s="26" t="s">
        <v>29</v>
      </c>
      <c r="H33" s="27">
        <f>H34+H37</f>
        <v>6519965.7200000007</v>
      </c>
      <c r="I33" s="27">
        <f t="shared" ref="I33:L33" si="13">I34+I37</f>
        <v>7616255.2199999997</v>
      </c>
      <c r="J33" s="27">
        <f t="shared" si="13"/>
        <v>7914776.5</v>
      </c>
      <c r="K33" s="27">
        <f t="shared" si="13"/>
        <v>8233917.2000000002</v>
      </c>
      <c r="L33" s="27">
        <f t="shared" si="13"/>
        <v>8553849.4499999993</v>
      </c>
      <c r="M33" s="9"/>
      <c r="N33" s="17"/>
    </row>
    <row r="34" spans="1:14" s="6" customFormat="1" x14ac:dyDescent="0.25">
      <c r="A34" s="68" t="s">
        <v>14</v>
      </c>
      <c r="B34" s="69" t="s">
        <v>49</v>
      </c>
      <c r="C34" s="22" t="s">
        <v>33</v>
      </c>
      <c r="D34" s="31" t="s">
        <v>6</v>
      </c>
      <c r="E34" s="31" t="s">
        <v>44</v>
      </c>
      <c r="F34" s="22">
        <v>3</v>
      </c>
      <c r="G34" s="31" t="s">
        <v>35</v>
      </c>
      <c r="H34" s="27">
        <f>H35</f>
        <v>6519965.7200000007</v>
      </c>
      <c r="I34" s="27">
        <f t="shared" ref="I34:L34" si="14">I35</f>
        <v>7286255.2199999997</v>
      </c>
      <c r="J34" s="27">
        <f t="shared" si="14"/>
        <v>7584776.5</v>
      </c>
      <c r="K34" s="27">
        <f t="shared" si="14"/>
        <v>7903917.2000000002</v>
      </c>
      <c r="L34" s="27">
        <f t="shared" si="14"/>
        <v>8223849.4500000002</v>
      </c>
      <c r="M34" s="18">
        <f t="shared" si="0"/>
        <v>37518764.090000004</v>
      </c>
    </row>
    <row r="35" spans="1:14" s="7" customFormat="1" ht="31.5" x14ac:dyDescent="0.25">
      <c r="A35" s="68"/>
      <c r="B35" s="69"/>
      <c r="C35" s="38" t="s">
        <v>32</v>
      </c>
      <c r="D35" s="26" t="s">
        <v>6</v>
      </c>
      <c r="E35" s="26" t="s">
        <v>44</v>
      </c>
      <c r="F35" s="30">
        <v>3</v>
      </c>
      <c r="G35" s="26" t="s">
        <v>35</v>
      </c>
      <c r="H35" s="32">
        <f>H36</f>
        <v>6519965.7200000007</v>
      </c>
      <c r="I35" s="32">
        <f t="shared" ref="I35:L35" si="15">I36</f>
        <v>7286255.2199999997</v>
      </c>
      <c r="J35" s="32">
        <f t="shared" si="15"/>
        <v>7584776.5</v>
      </c>
      <c r="K35" s="32">
        <f t="shared" si="15"/>
        <v>7903917.2000000002</v>
      </c>
      <c r="L35" s="32">
        <f t="shared" si="15"/>
        <v>8223849.4500000002</v>
      </c>
      <c r="M35" s="9">
        <f t="shared" si="0"/>
        <v>37518764.090000004</v>
      </c>
    </row>
    <row r="36" spans="1:14" s="7" customFormat="1" ht="112.9" customHeight="1" x14ac:dyDescent="0.25">
      <c r="A36" s="68"/>
      <c r="B36" s="69"/>
      <c r="C36" s="38" t="s">
        <v>46</v>
      </c>
      <c r="D36" s="26" t="s">
        <v>8</v>
      </c>
      <c r="E36" s="26" t="s">
        <v>44</v>
      </c>
      <c r="F36" s="30">
        <v>3</v>
      </c>
      <c r="G36" s="26" t="s">
        <v>35</v>
      </c>
      <c r="H36" s="32">
        <f>6508607.74+130000-100000-10477.75-8164.27</f>
        <v>6519965.7200000007</v>
      </c>
      <c r="I36" s="32">
        <v>7286255.2199999997</v>
      </c>
      <c r="J36" s="32">
        <v>7584776.5</v>
      </c>
      <c r="K36" s="32">
        <v>7903917.2000000002</v>
      </c>
      <c r="L36" s="33">
        <v>8223849.4500000002</v>
      </c>
      <c r="M36" s="9">
        <f t="shared" si="0"/>
        <v>37518764.090000004</v>
      </c>
    </row>
    <row r="37" spans="1:14" s="6" customFormat="1" x14ac:dyDescent="0.25">
      <c r="A37" s="68" t="s">
        <v>13</v>
      </c>
      <c r="B37" s="69" t="s">
        <v>50</v>
      </c>
      <c r="C37" s="22" t="s">
        <v>33</v>
      </c>
      <c r="D37" s="31" t="s">
        <v>6</v>
      </c>
      <c r="E37" s="31" t="s">
        <v>44</v>
      </c>
      <c r="F37" s="22">
        <v>3</v>
      </c>
      <c r="G37" s="31" t="s">
        <v>36</v>
      </c>
      <c r="H37" s="27">
        <f>H38</f>
        <v>0</v>
      </c>
      <c r="I37" s="27">
        <f t="shared" ref="I37:L38" si="16">I38</f>
        <v>330000</v>
      </c>
      <c r="J37" s="27">
        <f t="shared" si="16"/>
        <v>330000</v>
      </c>
      <c r="K37" s="27">
        <f t="shared" si="16"/>
        <v>330000</v>
      </c>
      <c r="L37" s="28">
        <f t="shared" si="16"/>
        <v>330000</v>
      </c>
      <c r="M37" s="9">
        <f t="shared" si="0"/>
        <v>1320000</v>
      </c>
    </row>
    <row r="38" spans="1:14" s="7" customFormat="1" ht="31.5" x14ac:dyDescent="0.25">
      <c r="A38" s="68"/>
      <c r="B38" s="69"/>
      <c r="C38" s="44" t="s">
        <v>56</v>
      </c>
      <c r="D38" s="26" t="s">
        <v>6</v>
      </c>
      <c r="E38" s="26" t="s">
        <v>44</v>
      </c>
      <c r="F38" s="30">
        <v>3</v>
      </c>
      <c r="G38" s="26" t="s">
        <v>36</v>
      </c>
      <c r="H38" s="32">
        <f>H39</f>
        <v>0</v>
      </c>
      <c r="I38" s="32">
        <f t="shared" si="16"/>
        <v>330000</v>
      </c>
      <c r="J38" s="32">
        <f t="shared" si="16"/>
        <v>330000</v>
      </c>
      <c r="K38" s="32">
        <f t="shared" si="16"/>
        <v>330000</v>
      </c>
      <c r="L38" s="32">
        <f t="shared" si="16"/>
        <v>330000</v>
      </c>
      <c r="M38" s="9">
        <f t="shared" si="0"/>
        <v>1320000</v>
      </c>
    </row>
    <row r="39" spans="1:14" s="7" customFormat="1" ht="137.44999999999999" customHeight="1" x14ac:dyDescent="0.25">
      <c r="A39" s="68"/>
      <c r="B39" s="69"/>
      <c r="C39" s="38" t="s">
        <v>46</v>
      </c>
      <c r="D39" s="26" t="s">
        <v>8</v>
      </c>
      <c r="E39" s="26" t="s">
        <v>44</v>
      </c>
      <c r="F39" s="30">
        <v>3</v>
      </c>
      <c r="G39" s="26" t="s">
        <v>36</v>
      </c>
      <c r="H39" s="32">
        <f>130000-130000</f>
        <v>0</v>
      </c>
      <c r="I39" s="32">
        <v>330000</v>
      </c>
      <c r="J39" s="32">
        <v>330000</v>
      </c>
      <c r="K39" s="32">
        <v>330000</v>
      </c>
      <c r="L39" s="33">
        <v>330000</v>
      </c>
      <c r="M39" s="9"/>
    </row>
    <row r="40" spans="1:14" s="11" customFormat="1" hidden="1" x14ac:dyDescent="0.25">
      <c r="A40" s="68" t="s">
        <v>17</v>
      </c>
      <c r="B40" s="69" t="s">
        <v>38</v>
      </c>
      <c r="C40" s="22" t="s">
        <v>33</v>
      </c>
      <c r="D40" s="31" t="s">
        <v>6</v>
      </c>
      <c r="E40" s="31" t="s">
        <v>28</v>
      </c>
      <c r="F40" s="22">
        <v>2</v>
      </c>
      <c r="G40" s="31" t="s">
        <v>37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19"/>
    </row>
    <row r="41" spans="1:14" s="13" customFormat="1" hidden="1" x14ac:dyDescent="0.25">
      <c r="A41" s="68"/>
      <c r="B41" s="69"/>
      <c r="C41" s="30" t="s">
        <v>30</v>
      </c>
      <c r="D41" s="26" t="s">
        <v>6</v>
      </c>
      <c r="E41" s="26" t="s">
        <v>28</v>
      </c>
      <c r="F41" s="30">
        <v>2</v>
      </c>
      <c r="G41" s="26" t="s">
        <v>37</v>
      </c>
      <c r="H41" s="32">
        <v>0</v>
      </c>
      <c r="I41" s="32">
        <v>0</v>
      </c>
      <c r="J41" s="32">
        <v>0</v>
      </c>
      <c r="K41" s="32">
        <v>0</v>
      </c>
      <c r="L41" s="33">
        <v>0</v>
      </c>
      <c r="M41" s="15"/>
    </row>
    <row r="42" spans="1:14" s="13" customFormat="1" hidden="1" x14ac:dyDescent="0.25">
      <c r="A42" s="68"/>
      <c r="B42" s="69"/>
      <c r="C42" s="30" t="s">
        <v>31</v>
      </c>
      <c r="D42" s="26" t="s">
        <v>6</v>
      </c>
      <c r="E42" s="26" t="s">
        <v>28</v>
      </c>
      <c r="F42" s="30">
        <v>2</v>
      </c>
      <c r="G42" s="26" t="s">
        <v>37</v>
      </c>
      <c r="H42" s="32">
        <v>0</v>
      </c>
      <c r="I42" s="32">
        <v>0</v>
      </c>
      <c r="J42" s="32">
        <v>0</v>
      </c>
      <c r="K42" s="32">
        <v>0</v>
      </c>
      <c r="L42" s="33">
        <v>0</v>
      </c>
      <c r="M42" s="15"/>
    </row>
    <row r="43" spans="1:14" s="13" customFormat="1" ht="31.5" hidden="1" x14ac:dyDescent="0.25">
      <c r="A43" s="68"/>
      <c r="B43" s="69"/>
      <c r="C43" s="30" t="s">
        <v>32</v>
      </c>
      <c r="D43" s="26" t="s">
        <v>6</v>
      </c>
      <c r="E43" s="26" t="s">
        <v>28</v>
      </c>
      <c r="F43" s="30">
        <v>2</v>
      </c>
      <c r="G43" s="26" t="s">
        <v>37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15"/>
    </row>
    <row r="44" spans="1:14" s="13" customFormat="1" ht="94.5" hidden="1" x14ac:dyDescent="0.25">
      <c r="A44" s="68"/>
      <c r="B44" s="69"/>
      <c r="C44" s="30" t="s">
        <v>27</v>
      </c>
      <c r="D44" s="26" t="s">
        <v>7</v>
      </c>
      <c r="E44" s="26" t="s">
        <v>28</v>
      </c>
      <c r="F44" s="30">
        <v>2</v>
      </c>
      <c r="G44" s="26" t="s">
        <v>37</v>
      </c>
      <c r="H44" s="32">
        <v>0</v>
      </c>
      <c r="I44" s="32">
        <v>0</v>
      </c>
      <c r="J44" s="32">
        <v>0</v>
      </c>
      <c r="K44" s="32">
        <v>0</v>
      </c>
      <c r="L44" s="33">
        <v>0</v>
      </c>
      <c r="M44" s="15"/>
    </row>
    <row r="45" spans="1:14" s="6" customFormat="1" ht="15.6" customHeight="1" x14ac:dyDescent="0.25">
      <c r="A45" s="58" t="s">
        <v>19</v>
      </c>
      <c r="B45" s="60" t="s">
        <v>51</v>
      </c>
      <c r="C45" s="29" t="s">
        <v>33</v>
      </c>
      <c r="D45" s="22" t="s">
        <v>6</v>
      </c>
      <c r="E45" s="31" t="s">
        <v>44</v>
      </c>
      <c r="F45" s="22">
        <v>4</v>
      </c>
      <c r="G45" s="31" t="s">
        <v>29</v>
      </c>
      <c r="H45" s="27">
        <f>H46+H47</f>
        <v>5473350</v>
      </c>
      <c r="I45" s="27">
        <f t="shared" ref="I45:L45" si="17">I46+I47</f>
        <v>3342028</v>
      </c>
      <c r="J45" s="27">
        <f t="shared" si="17"/>
        <v>3342028</v>
      </c>
      <c r="K45" s="27">
        <f t="shared" si="17"/>
        <v>0</v>
      </c>
      <c r="L45" s="28">
        <f t="shared" si="17"/>
        <v>0</v>
      </c>
      <c r="M45" s="18">
        <f t="shared" ref="M45:M46" si="18">SUM(H45:L45)</f>
        <v>12157406</v>
      </c>
    </row>
    <row r="46" spans="1:14" s="6" customFormat="1" x14ac:dyDescent="0.25">
      <c r="A46" s="59"/>
      <c r="B46" s="61"/>
      <c r="C46" s="43" t="s">
        <v>55</v>
      </c>
      <c r="D46" s="22" t="s">
        <v>6</v>
      </c>
      <c r="E46" s="31" t="s">
        <v>44</v>
      </c>
      <c r="F46" s="22">
        <v>4</v>
      </c>
      <c r="G46" s="31" t="s">
        <v>29</v>
      </c>
      <c r="H46" s="27">
        <f>H50</f>
        <v>2131322</v>
      </c>
      <c r="I46" s="27">
        <f t="shared" ref="I46:L46" si="19">I50</f>
        <v>0</v>
      </c>
      <c r="J46" s="27">
        <f t="shared" si="19"/>
        <v>0</v>
      </c>
      <c r="K46" s="27">
        <f t="shared" si="19"/>
        <v>0</v>
      </c>
      <c r="L46" s="27">
        <f t="shared" si="19"/>
        <v>0</v>
      </c>
      <c r="M46" s="18">
        <f t="shared" si="18"/>
        <v>2131322</v>
      </c>
    </row>
    <row r="47" spans="1:14" s="6" customFormat="1" ht="31.5" x14ac:dyDescent="0.25">
      <c r="A47" s="59"/>
      <c r="B47" s="61"/>
      <c r="C47" s="43" t="s">
        <v>56</v>
      </c>
      <c r="D47" s="22" t="s">
        <v>6</v>
      </c>
      <c r="E47" s="31" t="s">
        <v>44</v>
      </c>
      <c r="F47" s="22">
        <v>4</v>
      </c>
      <c r="G47" s="31" t="s">
        <v>29</v>
      </c>
      <c r="H47" s="27">
        <f>H51</f>
        <v>3342028</v>
      </c>
      <c r="I47" s="27">
        <f t="shared" ref="I47:L47" si="20">I51</f>
        <v>3342028</v>
      </c>
      <c r="J47" s="27">
        <f t="shared" si="20"/>
        <v>3342028</v>
      </c>
      <c r="K47" s="27">
        <f t="shared" si="20"/>
        <v>0</v>
      </c>
      <c r="L47" s="27">
        <f t="shared" si="20"/>
        <v>0</v>
      </c>
      <c r="M47" s="18">
        <f>SUM(H47:L47)</f>
        <v>10026084</v>
      </c>
    </row>
    <row r="48" spans="1:14" s="6" customFormat="1" ht="103.15" customHeight="1" x14ac:dyDescent="0.25">
      <c r="A48" s="59"/>
      <c r="B48" s="61"/>
      <c r="C48" s="39" t="s">
        <v>27</v>
      </c>
      <c r="D48" s="31" t="s">
        <v>7</v>
      </c>
      <c r="E48" s="31" t="s">
        <v>44</v>
      </c>
      <c r="F48" s="22">
        <v>4</v>
      </c>
      <c r="G48" s="31" t="s">
        <v>29</v>
      </c>
      <c r="H48" s="27">
        <f>H52</f>
        <v>5473350</v>
      </c>
      <c r="I48" s="27">
        <f t="shared" ref="I48:L48" si="21">I52</f>
        <v>3342028</v>
      </c>
      <c r="J48" s="27">
        <f t="shared" si="21"/>
        <v>3342028</v>
      </c>
      <c r="K48" s="27">
        <f t="shared" si="21"/>
        <v>0</v>
      </c>
      <c r="L48" s="27">
        <f t="shared" si="21"/>
        <v>0</v>
      </c>
      <c r="M48" s="18"/>
    </row>
    <row r="49" spans="1:15" s="6" customFormat="1" ht="15.6" customHeight="1" x14ac:dyDescent="0.25">
      <c r="A49" s="62" t="s">
        <v>14</v>
      </c>
      <c r="B49" s="65" t="s">
        <v>52</v>
      </c>
      <c r="C49" s="22" t="s">
        <v>33</v>
      </c>
      <c r="D49" s="31" t="s">
        <v>6</v>
      </c>
      <c r="E49" s="31" t="s">
        <v>44</v>
      </c>
      <c r="F49" s="22">
        <v>4</v>
      </c>
      <c r="G49" s="31" t="s">
        <v>35</v>
      </c>
      <c r="H49" s="27">
        <f>H50+H51</f>
        <v>5473350</v>
      </c>
      <c r="I49" s="27">
        <f t="shared" ref="I49:L49" si="22">I50+I51</f>
        <v>3342028</v>
      </c>
      <c r="J49" s="27">
        <f t="shared" si="22"/>
        <v>3342028</v>
      </c>
      <c r="K49" s="27">
        <f t="shared" si="22"/>
        <v>0</v>
      </c>
      <c r="L49" s="28">
        <f t="shared" si="22"/>
        <v>0</v>
      </c>
      <c r="M49" s="18">
        <f>SUM(H49:L49)</f>
        <v>12157406</v>
      </c>
    </row>
    <row r="50" spans="1:15" s="8" customFormat="1" x14ac:dyDescent="0.25">
      <c r="A50" s="63"/>
      <c r="B50" s="66"/>
      <c r="C50" s="44" t="s">
        <v>55</v>
      </c>
      <c r="D50" s="26" t="s">
        <v>6</v>
      </c>
      <c r="E50" s="26" t="s">
        <v>44</v>
      </c>
      <c r="F50" s="30">
        <v>4</v>
      </c>
      <c r="G50" s="26" t="s">
        <v>35</v>
      </c>
      <c r="H50" s="32">
        <v>2131322</v>
      </c>
      <c r="I50" s="32">
        <v>0</v>
      </c>
      <c r="J50" s="32">
        <v>0</v>
      </c>
      <c r="K50" s="32">
        <v>0</v>
      </c>
      <c r="L50" s="32">
        <v>0</v>
      </c>
      <c r="M50" s="9"/>
    </row>
    <row r="51" spans="1:15" s="8" customFormat="1" ht="31.5" x14ac:dyDescent="0.25">
      <c r="A51" s="63"/>
      <c r="B51" s="66"/>
      <c r="C51" s="44" t="s">
        <v>56</v>
      </c>
      <c r="D51" s="26" t="s">
        <v>6</v>
      </c>
      <c r="E51" s="26" t="s">
        <v>44</v>
      </c>
      <c r="F51" s="30">
        <v>4</v>
      </c>
      <c r="G51" s="26" t="s">
        <v>35</v>
      </c>
      <c r="H51" s="32">
        <v>3342028</v>
      </c>
      <c r="I51" s="32">
        <f>I52</f>
        <v>3342028</v>
      </c>
      <c r="J51" s="32">
        <f>J52</f>
        <v>3342028</v>
      </c>
      <c r="K51" s="32">
        <f>K52</f>
        <v>0</v>
      </c>
      <c r="L51" s="32">
        <f>L52</f>
        <v>0</v>
      </c>
      <c r="M51" s="9"/>
    </row>
    <row r="52" spans="1:15" s="8" customFormat="1" ht="94.5" x14ac:dyDescent="0.25">
      <c r="A52" s="64"/>
      <c r="B52" s="67"/>
      <c r="C52" s="38" t="s">
        <v>27</v>
      </c>
      <c r="D52" s="26" t="s">
        <v>7</v>
      </c>
      <c r="E52" s="26" t="s">
        <v>44</v>
      </c>
      <c r="F52" s="30">
        <v>4</v>
      </c>
      <c r="G52" s="26" t="s">
        <v>35</v>
      </c>
      <c r="H52" s="32">
        <v>5473350</v>
      </c>
      <c r="I52" s="32">
        <v>3342028</v>
      </c>
      <c r="J52" s="32">
        <v>3342028</v>
      </c>
      <c r="K52" s="32">
        <v>0</v>
      </c>
      <c r="L52" s="33">
        <v>0</v>
      </c>
      <c r="M52" s="9"/>
    </row>
    <row r="53" spans="1:1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5" x14ac:dyDescent="0.25">
      <c r="A56" s="34"/>
      <c r="B56" s="34"/>
      <c r="C56" s="34"/>
      <c r="D56" s="34"/>
      <c r="E56" s="34"/>
      <c r="F56" s="34"/>
      <c r="G56" s="34"/>
      <c r="H56" s="36"/>
      <c r="I56" s="34"/>
      <c r="J56" s="34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s="10" customFormat="1" ht="31.5" x14ac:dyDescent="0.25">
      <c r="A59" s="34"/>
      <c r="B59" s="34"/>
      <c r="C59" s="34"/>
      <c r="D59" s="34"/>
      <c r="E59" s="34"/>
      <c r="F59" s="34" t="s">
        <v>20</v>
      </c>
      <c r="G59" s="34"/>
      <c r="H59" s="36">
        <f>10205209.11</f>
        <v>10205209.109999999</v>
      </c>
      <c r="I59" s="36">
        <v>10355116.01</v>
      </c>
      <c r="J59" s="36">
        <v>10342430.109999999</v>
      </c>
      <c r="K59" s="36">
        <v>10907259.210000001</v>
      </c>
      <c r="L59" s="36">
        <v>10927452.59</v>
      </c>
      <c r="M59" s="3"/>
      <c r="N59" s="1"/>
      <c r="O59" s="1"/>
    </row>
    <row r="60" spans="1:15" s="10" customFormat="1" ht="31.5" x14ac:dyDescent="0.25">
      <c r="A60" s="34"/>
      <c r="B60" s="34"/>
      <c r="C60" s="34"/>
      <c r="D60" s="34"/>
      <c r="E60" s="34"/>
      <c r="F60" s="34" t="s">
        <v>21</v>
      </c>
      <c r="G60" s="34"/>
      <c r="H60" s="36">
        <v>526549139.07999998</v>
      </c>
      <c r="I60" s="36">
        <v>519002183.24000001</v>
      </c>
      <c r="J60" s="36">
        <v>519502036.24000001</v>
      </c>
      <c r="K60" s="36">
        <v>93230470.239999995</v>
      </c>
      <c r="L60" s="36">
        <v>96066049.049999997</v>
      </c>
      <c r="M60" s="3"/>
      <c r="N60" s="1"/>
      <c r="O60" s="1"/>
    </row>
    <row r="61" spans="1:15" s="10" customFormat="1" ht="31.5" x14ac:dyDescent="0.25">
      <c r="A61" s="34"/>
      <c r="B61" s="34"/>
      <c r="C61" s="34"/>
      <c r="D61" s="34"/>
      <c r="E61" s="34"/>
      <c r="F61" s="34" t="s">
        <v>22</v>
      </c>
      <c r="G61" s="34"/>
      <c r="H61" s="36">
        <v>30041660.030000001</v>
      </c>
      <c r="I61" s="36">
        <v>23271878.27</v>
      </c>
      <c r="J61" s="36">
        <v>24061116.699999999</v>
      </c>
      <c r="K61" s="36">
        <v>24038190.280000001</v>
      </c>
      <c r="L61" s="36">
        <v>25526715.66</v>
      </c>
      <c r="M61" s="3"/>
      <c r="N61" s="1"/>
      <c r="O61" s="1"/>
    </row>
    <row r="62" spans="1:15" s="10" customFormat="1" ht="31.5" x14ac:dyDescent="0.25">
      <c r="A62" s="34"/>
      <c r="B62" s="34"/>
      <c r="C62" s="34"/>
      <c r="D62" s="34"/>
      <c r="E62" s="34"/>
      <c r="F62" s="34" t="s">
        <v>23</v>
      </c>
      <c r="G62" s="34"/>
      <c r="H62" s="36">
        <v>3500000</v>
      </c>
      <c r="I62" s="36" t="e">
        <f>#REF!-#REF!</f>
        <v>#REF!</v>
      </c>
      <c r="J62" s="36" t="e">
        <f>#REF!-#REF!</f>
        <v>#REF!</v>
      </c>
      <c r="K62" s="36" t="e">
        <f>#REF!-#REF!</f>
        <v>#REF!</v>
      </c>
      <c r="L62" s="36" t="e">
        <f>#REF!-#REF!</f>
        <v>#REF!</v>
      </c>
      <c r="M62" s="3"/>
      <c r="N62" s="1"/>
      <c r="O62" s="1"/>
    </row>
    <row r="63" spans="1:15" s="10" customFormat="1" x14ac:dyDescent="0.25">
      <c r="A63" s="34"/>
      <c r="B63" s="34"/>
      <c r="C63" s="34"/>
      <c r="D63" s="34"/>
      <c r="E63" s="34"/>
      <c r="F63" s="34"/>
      <c r="G63" s="34"/>
      <c r="H63" s="36">
        <f>SUM(H59:H62)</f>
        <v>570296008.22000003</v>
      </c>
      <c r="I63" s="36" t="e">
        <f t="shared" ref="I63:L63" si="23">SUM(I59:I62)</f>
        <v>#REF!</v>
      </c>
      <c r="J63" s="36" t="e">
        <f t="shared" si="23"/>
        <v>#REF!</v>
      </c>
      <c r="K63" s="36" t="e">
        <f t="shared" si="23"/>
        <v>#REF!</v>
      </c>
      <c r="L63" s="36" t="e">
        <f t="shared" si="23"/>
        <v>#REF!</v>
      </c>
      <c r="M63" s="3"/>
      <c r="N63" s="1"/>
      <c r="O63" s="1"/>
    </row>
    <row r="64" spans="1:15" s="10" customFormat="1" x14ac:dyDescent="0.25">
      <c r="A64" s="34"/>
      <c r="B64" s="34"/>
      <c r="C64" s="34"/>
      <c r="D64" s="34"/>
      <c r="E64" s="34"/>
      <c r="F64" s="34"/>
      <c r="G64" s="34"/>
      <c r="H64" s="36">
        <v>570296008.22000003</v>
      </c>
      <c r="I64" s="36">
        <v>552629177.51999998</v>
      </c>
      <c r="J64" s="36">
        <v>553905583.04999995</v>
      </c>
      <c r="K64" s="37">
        <v>128175919.73</v>
      </c>
      <c r="L64" s="37">
        <v>132520217.3</v>
      </c>
      <c r="M64" s="3"/>
      <c r="N64" s="1"/>
      <c r="O64" s="1"/>
    </row>
    <row r="65" spans="1:15" s="10" customFormat="1" x14ac:dyDescent="0.25">
      <c r="A65" s="34"/>
      <c r="B65" s="34"/>
      <c r="C65" s="34"/>
      <c r="D65" s="34"/>
      <c r="E65" s="34"/>
      <c r="F65" s="34"/>
      <c r="G65" s="34"/>
      <c r="H65" s="36">
        <f>H64-H63</f>
        <v>0</v>
      </c>
      <c r="I65" s="36" t="e">
        <f t="shared" ref="I65:L65" si="24">I64-I63</f>
        <v>#REF!</v>
      </c>
      <c r="J65" s="36" t="e">
        <f t="shared" si="24"/>
        <v>#REF!</v>
      </c>
      <c r="K65" s="36" t="e">
        <f t="shared" si="24"/>
        <v>#REF!</v>
      </c>
      <c r="L65" s="36" t="e">
        <f t="shared" si="24"/>
        <v>#REF!</v>
      </c>
      <c r="M65" s="3"/>
      <c r="N65" s="1"/>
      <c r="O65" s="1"/>
    </row>
    <row r="66" spans="1:15" s="10" customForma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5"/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5"/>
      <c r="M67" s="3"/>
      <c r="N67" s="1"/>
      <c r="O67" s="1"/>
    </row>
    <row r="68" spans="1:15" s="10" customFormat="1" ht="31.5" x14ac:dyDescent="0.25">
      <c r="A68" s="34"/>
      <c r="B68" s="34"/>
      <c r="C68" s="34"/>
      <c r="D68" s="34"/>
      <c r="E68" s="34"/>
      <c r="F68" s="34" t="s">
        <v>20</v>
      </c>
      <c r="G68" s="34"/>
      <c r="H68" s="36">
        <f>H59-H20</f>
        <v>9860067.1099999994</v>
      </c>
      <c r="I68" s="36">
        <f>I59-I20</f>
        <v>9863116.0099999998</v>
      </c>
      <c r="J68" s="36">
        <f>J59-J20</f>
        <v>9850430.1099999994</v>
      </c>
      <c r="K68" s="36">
        <f>K59-K20</f>
        <v>10415259.210000001</v>
      </c>
      <c r="L68" s="36">
        <f>L59-L20</f>
        <v>10435452.59</v>
      </c>
      <c r="M68" s="3"/>
      <c r="N68" s="1"/>
      <c r="O68" s="1"/>
    </row>
    <row r="69" spans="1:15" s="10" customFormat="1" ht="31.5" x14ac:dyDescent="0.25">
      <c r="A69" s="34"/>
      <c r="B69" s="34"/>
      <c r="C69" s="34"/>
      <c r="D69" s="34"/>
      <c r="E69" s="34"/>
      <c r="F69" s="34" t="s">
        <v>21</v>
      </c>
      <c r="G69" s="34"/>
      <c r="H69" s="36">
        <f>H60-H29</f>
        <v>520029173.35999995</v>
      </c>
      <c r="I69" s="36">
        <f>I60-I29</f>
        <v>511385928.01999998</v>
      </c>
      <c r="J69" s="36">
        <f>J60-J29</f>
        <v>511587259.74000001</v>
      </c>
      <c r="K69" s="36">
        <f>K60-K29</f>
        <v>84996553.039999992</v>
      </c>
      <c r="L69" s="36">
        <f>L60-L29</f>
        <v>87512199.599999994</v>
      </c>
      <c r="M69" s="3"/>
      <c r="N69" s="1"/>
      <c r="O69" s="1"/>
    </row>
    <row r="70" spans="1:15" s="10" customFormat="1" ht="31.5" x14ac:dyDescent="0.25">
      <c r="A70" s="34"/>
      <c r="B70" s="34"/>
      <c r="C70" s="34"/>
      <c r="D70" s="34"/>
      <c r="E70" s="34"/>
      <c r="F70" s="34" t="s">
        <v>22</v>
      </c>
      <c r="G70" s="34"/>
      <c r="H70" s="36">
        <f>H61-H45</f>
        <v>24568310.030000001</v>
      </c>
      <c r="I70" s="36">
        <f>I61-I45</f>
        <v>19929850.27</v>
      </c>
      <c r="J70" s="36">
        <f>J61-J45</f>
        <v>20719088.699999999</v>
      </c>
      <c r="K70" s="36">
        <f>K61-K45</f>
        <v>24038190.280000001</v>
      </c>
      <c r="L70" s="36">
        <f>L61-L45</f>
        <v>25526715.66</v>
      </c>
      <c r="M70" s="3"/>
      <c r="N70" s="1"/>
      <c r="O70" s="1"/>
    </row>
    <row r="71" spans="1:15" s="10" customFormat="1" ht="31.5" x14ac:dyDescent="0.25">
      <c r="A71" s="34"/>
      <c r="B71" s="34"/>
      <c r="C71" s="34"/>
      <c r="D71" s="34"/>
      <c r="E71" s="34"/>
      <c r="F71" s="34" t="s">
        <v>23</v>
      </c>
      <c r="G71" s="34"/>
      <c r="H71" s="36" t="e">
        <f>H62-#REF!</f>
        <v>#REF!</v>
      </c>
      <c r="I71" s="36" t="e">
        <f>I62-#REF!</f>
        <v>#REF!</v>
      </c>
      <c r="J71" s="36" t="e">
        <f>J62-#REF!</f>
        <v>#REF!</v>
      </c>
      <c r="K71" s="36" t="e">
        <f>K62-#REF!</f>
        <v>#REF!</v>
      </c>
      <c r="L71" s="36" t="e">
        <f>L62-#REF!</f>
        <v>#REF!</v>
      </c>
      <c r="M71" s="3"/>
      <c r="N71" s="1"/>
      <c r="O71" s="1"/>
    </row>
    <row r="72" spans="1:15" s="10" customFormat="1" x14ac:dyDescent="0.25">
      <c r="A72" s="34"/>
      <c r="B72" s="34"/>
      <c r="C72" s="34"/>
      <c r="D72" s="34"/>
      <c r="E72" s="34"/>
      <c r="F72" s="34"/>
      <c r="G72" s="34"/>
      <c r="H72" s="36">
        <f>H63-H13</f>
        <v>557957550.5</v>
      </c>
      <c r="I72" s="36" t="e">
        <f>I63-I13</f>
        <v>#REF!</v>
      </c>
      <c r="J72" s="36" t="e">
        <f>J63-J13</f>
        <v>#REF!</v>
      </c>
      <c r="K72" s="36" t="e">
        <f>K63-K13</f>
        <v>#REF!</v>
      </c>
      <c r="L72" s="36" t="e">
        <f>L63-L13</f>
        <v>#REF!</v>
      </c>
      <c r="M72" s="3"/>
      <c r="N72" s="1"/>
      <c r="O72" s="1"/>
    </row>
    <row r="73" spans="1:15" s="10" customForma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5"/>
      <c r="M73" s="3"/>
      <c r="N73" s="1"/>
      <c r="O73" s="1"/>
    </row>
    <row r="74" spans="1:15" s="10" customForma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5"/>
      <c r="M74" s="3"/>
      <c r="N74" s="1"/>
      <c r="O74" s="1"/>
    </row>
    <row r="75" spans="1:15" s="10" customForma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5"/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5"/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</sheetData>
  <mergeCells count="28">
    <mergeCell ref="A13:A19"/>
    <mergeCell ref="B13:B19"/>
    <mergeCell ref="A20:A23"/>
    <mergeCell ref="B20:B23"/>
    <mergeCell ref="A24:A28"/>
    <mergeCell ref="B24:B28"/>
    <mergeCell ref="A45:A48"/>
    <mergeCell ref="B45:B48"/>
    <mergeCell ref="A49:A52"/>
    <mergeCell ref="B49:B52"/>
    <mergeCell ref="A29:A33"/>
    <mergeCell ref="B29:B33"/>
    <mergeCell ref="A34:A36"/>
    <mergeCell ref="B34:B36"/>
    <mergeCell ref="B40:B44"/>
    <mergeCell ref="A40:A44"/>
    <mergeCell ref="A37:A39"/>
    <mergeCell ref="B37:B39"/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</mergeCells>
  <pageMargins left="1.1023622047244095" right="0.9055118110236221" top="0.78740157480314965" bottom="0.78740157480314965" header="0.19685039370078741" footer="0.19685039370078741"/>
  <pageSetup paperSize="9" scale="58" fitToWidth="0" fitToHeight="0" orientation="landscape" verticalDpi="180" r:id="rId1"/>
  <rowBreaks count="2" manualBreakCount="2">
    <brk id="23" max="11" man="1"/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9"/>
  <sheetViews>
    <sheetView tabSelected="1" view="pageBreakPreview" zoomScale="80" zoomScaleNormal="80" zoomScaleSheetLayoutView="80" workbookViewId="0">
      <selection activeCell="E1" sqref="E1:I3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2"/>
      <c r="B1" s="42"/>
      <c r="C1" s="42"/>
      <c r="D1" s="42"/>
      <c r="E1" s="49" t="s">
        <v>63</v>
      </c>
      <c r="F1" s="49"/>
      <c r="G1" s="49"/>
      <c r="H1" s="49"/>
      <c r="I1" s="49"/>
    </row>
    <row r="2" spans="1:27" x14ac:dyDescent="0.25">
      <c r="A2" s="42"/>
      <c r="B2" s="42"/>
      <c r="C2" s="42"/>
      <c r="D2" s="42"/>
      <c r="E2" s="49"/>
      <c r="F2" s="49"/>
      <c r="G2" s="49"/>
      <c r="H2" s="49"/>
      <c r="I2" s="49"/>
    </row>
    <row r="3" spans="1:27" ht="46.9" customHeight="1" x14ac:dyDescent="0.25">
      <c r="A3" s="42"/>
      <c r="B3" s="42"/>
      <c r="C3" s="42"/>
      <c r="D3" s="42"/>
      <c r="E3" s="49"/>
      <c r="F3" s="49"/>
      <c r="G3" s="49"/>
      <c r="H3" s="49"/>
      <c r="I3" s="49"/>
    </row>
    <row r="4" spans="1:27" ht="25.5" hidden="1" customHeight="1" x14ac:dyDescent="0.25">
      <c r="A4" s="42"/>
      <c r="B4" s="42"/>
      <c r="C4" s="42"/>
      <c r="D4" s="42"/>
      <c r="E4" s="57"/>
      <c r="F4" s="57"/>
      <c r="G4" s="57"/>
      <c r="H4" s="57"/>
      <c r="I4" s="57"/>
    </row>
    <row r="5" spans="1:27" s="5" customFormat="1" ht="18.75" customHeight="1" x14ac:dyDescent="0.3">
      <c r="A5" s="74" t="s">
        <v>9</v>
      </c>
      <c r="B5" s="74"/>
      <c r="C5" s="74"/>
      <c r="D5" s="74"/>
      <c r="E5" s="74"/>
      <c r="F5" s="74"/>
      <c r="G5" s="74"/>
      <c r="H5" s="74"/>
      <c r="I5" s="74"/>
      <c r="J5" s="4"/>
    </row>
    <row r="6" spans="1:27" s="5" customFormat="1" ht="70.900000000000006" customHeight="1" thickBot="1" x14ac:dyDescent="0.35">
      <c r="A6" s="75" t="s">
        <v>61</v>
      </c>
      <c r="B6" s="75"/>
      <c r="C6" s="75"/>
      <c r="D6" s="75"/>
      <c r="E6" s="75"/>
      <c r="F6" s="75"/>
      <c r="G6" s="75"/>
      <c r="H6" s="75"/>
      <c r="I6" s="75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52" t="s">
        <v>0</v>
      </c>
      <c r="B8" s="54" t="s">
        <v>16</v>
      </c>
      <c r="C8" s="54" t="s">
        <v>39</v>
      </c>
      <c r="D8" s="54"/>
      <c r="E8" s="54" t="s">
        <v>18</v>
      </c>
      <c r="F8" s="54"/>
      <c r="G8" s="54"/>
      <c r="H8" s="54"/>
      <c r="I8" s="56"/>
    </row>
    <row r="9" spans="1:27" ht="84" customHeight="1" x14ac:dyDescent="0.25">
      <c r="A9" s="53"/>
      <c r="B9" s="55"/>
      <c r="C9" s="55"/>
      <c r="D9" s="55"/>
      <c r="E9" s="41">
        <v>2020</v>
      </c>
      <c r="F9" s="41">
        <v>2021</v>
      </c>
      <c r="G9" s="41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0">
        <v>1</v>
      </c>
      <c r="B10" s="41">
        <v>2</v>
      </c>
      <c r="C10" s="41">
        <v>3</v>
      </c>
      <c r="D10" s="41"/>
      <c r="E10" s="41">
        <v>8</v>
      </c>
      <c r="F10" s="41">
        <v>9</v>
      </c>
      <c r="G10" s="41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3" t="s">
        <v>15</v>
      </c>
      <c r="B11" s="55" t="s">
        <v>59</v>
      </c>
      <c r="C11" s="41" t="s">
        <v>33</v>
      </c>
      <c r="D11" s="41"/>
      <c r="E11" s="27">
        <f>SUM(E12:E14)</f>
        <v>12254457.719999999</v>
      </c>
      <c r="F11" s="27">
        <f>(F12+F13+F14)*2-F17-F29-F47</f>
        <v>11450283.219999999</v>
      </c>
      <c r="G11" s="27">
        <f>(G12+G13+G14)*2-G17-G29-G47</f>
        <v>11748804.5</v>
      </c>
      <c r="H11" s="27">
        <f>(H12+H13+H14)*2-H17-H29-H47</f>
        <v>8725917.1999999993</v>
      </c>
      <c r="I11" s="28">
        <f>(I12+I13+I14)*2-I17-I29-I47</f>
        <v>9045849.4499999993</v>
      </c>
      <c r="J11" s="9">
        <f t="shared" ref="J11:J14" si="0">SUM(E11:I11)</f>
        <v>53225312.090000004</v>
      </c>
      <c r="K11" s="14" t="e">
        <f>E17+E29+E47-E11+#REF!</f>
        <v>#REF!</v>
      </c>
      <c r="L11" s="14">
        <f>F17+F29+F47-F11</f>
        <v>0</v>
      </c>
      <c r="M11" s="14">
        <f>G17+G29+G47-G11</f>
        <v>0</v>
      </c>
      <c r="N11" s="14">
        <f>H17+H29+H47-H11</f>
        <v>0</v>
      </c>
      <c r="O11" s="14">
        <f>I17+I29+I47-I11</f>
        <v>0</v>
      </c>
      <c r="P11" s="14">
        <f>J17+J23+J29-J11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3"/>
      <c r="B12" s="55"/>
      <c r="C12" s="41" t="s">
        <v>54</v>
      </c>
      <c r="D12" s="41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3"/>
      <c r="B13" s="55"/>
      <c r="C13" s="41" t="s">
        <v>55</v>
      </c>
      <c r="D13" s="41"/>
      <c r="E13" s="27">
        <f t="shared" ref="E13:I14" si="2">E19+E31+E49</f>
        <v>2131322</v>
      </c>
      <c r="F13" s="27">
        <f t="shared" si="2"/>
        <v>0</v>
      </c>
      <c r="G13" s="27">
        <f t="shared" si="2"/>
        <v>0</v>
      </c>
      <c r="H13" s="27">
        <f t="shared" si="2"/>
        <v>0</v>
      </c>
      <c r="I13" s="28">
        <f t="shared" si="2"/>
        <v>0</v>
      </c>
      <c r="J13" s="9">
        <f t="shared" si="0"/>
        <v>2131322</v>
      </c>
    </row>
    <row r="14" spans="1:27" s="6" customFormat="1" ht="31.5" x14ac:dyDescent="0.25">
      <c r="A14" s="53"/>
      <c r="B14" s="55"/>
      <c r="C14" s="41" t="s">
        <v>56</v>
      </c>
      <c r="D14" s="41"/>
      <c r="E14" s="27">
        <f t="shared" si="2"/>
        <v>10123135.719999999</v>
      </c>
      <c r="F14" s="27">
        <f t="shared" si="2"/>
        <v>11450283.219999999</v>
      </c>
      <c r="G14" s="27">
        <f t="shared" si="2"/>
        <v>11748804.5</v>
      </c>
      <c r="H14" s="27">
        <f t="shared" si="2"/>
        <v>8725917.1999999993</v>
      </c>
      <c r="I14" s="28">
        <f t="shared" si="2"/>
        <v>9045849.4499999993</v>
      </c>
      <c r="J14" s="9">
        <f t="shared" si="0"/>
        <v>51093990.090000004</v>
      </c>
    </row>
    <row r="15" spans="1:27" s="6" customFormat="1" x14ac:dyDescent="0.25">
      <c r="A15" s="53"/>
      <c r="B15" s="55"/>
      <c r="C15" s="41" t="s">
        <v>57</v>
      </c>
      <c r="D15" s="41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3"/>
      <c r="B16" s="55"/>
      <c r="C16" s="41" t="s">
        <v>58</v>
      </c>
      <c r="D16" s="41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3" t="s">
        <v>4</v>
      </c>
      <c r="B17" s="55" t="s">
        <v>45</v>
      </c>
      <c r="C17" s="41" t="s">
        <v>33</v>
      </c>
      <c r="D17" s="41"/>
      <c r="E17" s="27">
        <f>SUM(E19:E20)</f>
        <v>345142</v>
      </c>
      <c r="F17" s="27">
        <f t="shared" ref="F17:I17" si="3">SUM(F19:F20)</f>
        <v>492000</v>
      </c>
      <c r="G17" s="27">
        <f t="shared" si="3"/>
        <v>492000</v>
      </c>
      <c r="H17" s="27">
        <f t="shared" si="3"/>
        <v>492000</v>
      </c>
      <c r="I17" s="28">
        <f t="shared" si="3"/>
        <v>492000</v>
      </c>
      <c r="J17" s="15">
        <f>SUM(E17:I17)</f>
        <v>2313142</v>
      </c>
    </row>
    <row r="18" spans="1:12" s="11" customFormat="1" x14ac:dyDescent="0.25">
      <c r="A18" s="53"/>
      <c r="B18" s="55"/>
      <c r="C18" s="41" t="s">
        <v>54</v>
      </c>
      <c r="D18" s="41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3"/>
      <c r="B19" s="55"/>
      <c r="C19" s="41" t="s">
        <v>55</v>
      </c>
      <c r="D19" s="41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>
        <f>SUM(E19:I19)</f>
        <v>0</v>
      </c>
    </row>
    <row r="20" spans="1:12" s="11" customFormat="1" ht="31.5" x14ac:dyDescent="0.25">
      <c r="A20" s="53"/>
      <c r="B20" s="55"/>
      <c r="C20" s="41" t="s">
        <v>56</v>
      </c>
      <c r="D20" s="41"/>
      <c r="E20" s="27">
        <f>492000-192108+45250</f>
        <v>345142</v>
      </c>
      <c r="F20" s="27">
        <v>492000</v>
      </c>
      <c r="G20" s="27">
        <v>492000</v>
      </c>
      <c r="H20" s="27">
        <v>492000</v>
      </c>
      <c r="I20" s="27">
        <v>492000</v>
      </c>
      <c r="J20" s="15">
        <f>SUM(E20:I20)</f>
        <v>2313142</v>
      </c>
    </row>
    <row r="21" spans="1:12" s="11" customFormat="1" x14ac:dyDescent="0.25">
      <c r="A21" s="53"/>
      <c r="B21" s="55"/>
      <c r="C21" s="41" t="s">
        <v>57</v>
      </c>
      <c r="D21" s="41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3"/>
      <c r="B22" s="55"/>
      <c r="C22" s="41" t="s">
        <v>58</v>
      </c>
      <c r="D22" s="41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68" t="s">
        <v>12</v>
      </c>
      <c r="B23" s="69" t="s">
        <v>47</v>
      </c>
      <c r="C23" s="47" t="s">
        <v>33</v>
      </c>
      <c r="D23" s="55" t="s">
        <v>6</v>
      </c>
      <c r="E23" s="27">
        <v>345142</v>
      </c>
      <c r="F23" s="27">
        <v>492000</v>
      </c>
      <c r="G23" s="27">
        <v>492000</v>
      </c>
      <c r="H23" s="27">
        <v>492000</v>
      </c>
      <c r="I23" s="28">
        <v>492000</v>
      </c>
      <c r="J23" s="9">
        <f>SUM(E29:I29)</f>
        <v>38754764.089999996</v>
      </c>
      <c r="K23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7" t="e">
        <f>K23-#REF!-#REF!-#REF!-#REF!-#REF!-#REF!-#REF!-#REF!-#REF!</f>
        <v>#REF!</v>
      </c>
    </row>
    <row r="24" spans="1:12" s="8" customFormat="1" x14ac:dyDescent="0.25">
      <c r="A24" s="68"/>
      <c r="B24" s="69"/>
      <c r="C24" s="48" t="s">
        <v>30</v>
      </c>
      <c r="D24" s="55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9">
        <f>SUM(E30:I30)</f>
        <v>0</v>
      </c>
      <c r="K24" s="17" t="e">
        <f>#REF!+#REF!+#REF!+#REF!</f>
        <v>#REF!</v>
      </c>
    </row>
    <row r="25" spans="1:12" s="8" customFormat="1" x14ac:dyDescent="0.25">
      <c r="A25" s="68"/>
      <c r="B25" s="69"/>
      <c r="C25" s="48" t="s">
        <v>31</v>
      </c>
      <c r="D25" s="55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9">
        <f>SUM(E31:I31)</f>
        <v>0</v>
      </c>
      <c r="K25" s="17" t="e">
        <f>#REF!+#REF!+#REF!+#REF!+#REF!+#REF!+#REF!+#REF!+#REF!+#REF!+#REF!+#REF!+#REF!+#REF!+#REF!</f>
        <v>#REF!</v>
      </c>
    </row>
    <row r="26" spans="1:12" s="8" customFormat="1" ht="31.5" x14ac:dyDescent="0.25">
      <c r="A26" s="68"/>
      <c r="B26" s="69"/>
      <c r="C26" s="48" t="s">
        <v>32</v>
      </c>
      <c r="D26" s="55"/>
      <c r="E26" s="32">
        <v>342142</v>
      </c>
      <c r="F26" s="32">
        <v>492000</v>
      </c>
      <c r="G26" s="32">
        <v>492000</v>
      </c>
      <c r="H26" s="32">
        <v>492000</v>
      </c>
      <c r="I26" s="33">
        <v>492000</v>
      </c>
      <c r="J26" s="9">
        <f>SUM(E32:I32)</f>
        <v>38754764.089999996</v>
      </c>
      <c r="K26" s="17" t="e">
        <f>K23-K24-K25</f>
        <v>#REF!</v>
      </c>
    </row>
    <row r="27" spans="1:12" s="8" customFormat="1" x14ac:dyDescent="0.25">
      <c r="A27" s="68"/>
      <c r="B27" s="69"/>
      <c r="C27" s="48" t="s">
        <v>40</v>
      </c>
      <c r="D27" s="47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9"/>
      <c r="K27" s="17"/>
    </row>
    <row r="28" spans="1:12" s="8" customFormat="1" x14ac:dyDescent="0.25">
      <c r="A28" s="68"/>
      <c r="B28" s="69"/>
      <c r="C28" s="48" t="s">
        <v>41</v>
      </c>
      <c r="D28" s="47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9"/>
      <c r="K28" s="17"/>
    </row>
    <row r="29" spans="1:12" s="6" customFormat="1" ht="15.75" customHeight="1" x14ac:dyDescent="0.25">
      <c r="A29" s="53" t="s">
        <v>5</v>
      </c>
      <c r="B29" s="55" t="s">
        <v>48</v>
      </c>
      <c r="C29" s="41" t="s">
        <v>33</v>
      </c>
      <c r="D29" s="41" t="s">
        <v>6</v>
      </c>
      <c r="E29" s="27">
        <v>6435965.7199999997</v>
      </c>
      <c r="F29" s="27">
        <f t="shared" ref="F29:I29" si="4">SUM(F30:F32)</f>
        <v>7616255.2199999997</v>
      </c>
      <c r="G29" s="27">
        <f t="shared" si="4"/>
        <v>7914776.5</v>
      </c>
      <c r="H29" s="27">
        <f t="shared" si="4"/>
        <v>8233917.2000000002</v>
      </c>
      <c r="I29" s="28">
        <f t="shared" si="4"/>
        <v>8553849.4499999993</v>
      </c>
      <c r="J29" s="18">
        <f t="shared" ref="J29:J31" si="5">SUM(E47:I47)</f>
        <v>12157406</v>
      </c>
    </row>
    <row r="30" spans="1:12" s="6" customFormat="1" x14ac:dyDescent="0.25">
      <c r="A30" s="53"/>
      <c r="B30" s="55"/>
      <c r="C30" s="41" t="s">
        <v>54</v>
      </c>
      <c r="D30" s="41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18"/>
    </row>
    <row r="31" spans="1:12" s="6" customFormat="1" x14ac:dyDescent="0.25">
      <c r="A31" s="53"/>
      <c r="B31" s="55"/>
      <c r="C31" s="41" t="s">
        <v>55</v>
      </c>
      <c r="D31" s="41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18">
        <f t="shared" si="5"/>
        <v>2131322</v>
      </c>
    </row>
    <row r="32" spans="1:12" s="6" customFormat="1" ht="31.5" x14ac:dyDescent="0.25">
      <c r="A32" s="53"/>
      <c r="B32" s="55"/>
      <c r="C32" s="41" t="s">
        <v>56</v>
      </c>
      <c r="D32" s="41" t="s">
        <v>6</v>
      </c>
      <c r="E32" s="27">
        <v>6435965.7199999997</v>
      </c>
      <c r="F32" s="27">
        <v>7616255.2199999997</v>
      </c>
      <c r="G32" s="27">
        <v>7914776.5</v>
      </c>
      <c r="H32" s="27">
        <v>8233917.2000000002</v>
      </c>
      <c r="I32" s="27">
        <v>8553849.4499999993</v>
      </c>
      <c r="J32" s="18">
        <f>SUM(E50:I50)</f>
        <v>10026084</v>
      </c>
    </row>
    <row r="33" spans="1:12" s="6" customFormat="1" x14ac:dyDescent="0.25">
      <c r="A33" s="53"/>
      <c r="B33" s="55"/>
      <c r="C33" s="41" t="s">
        <v>57</v>
      </c>
      <c r="D33" s="41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53"/>
      <c r="B34" s="55"/>
      <c r="C34" s="41" t="s">
        <v>58</v>
      </c>
      <c r="D34" s="41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18"/>
    </row>
    <row r="35" spans="1:12" x14ac:dyDescent="0.25">
      <c r="A35" s="68" t="s">
        <v>14</v>
      </c>
      <c r="B35" s="69" t="s">
        <v>49</v>
      </c>
      <c r="C35" s="47" t="s">
        <v>33</v>
      </c>
      <c r="D35" s="55" t="s">
        <v>6</v>
      </c>
      <c r="E35" s="27">
        <v>6435965.7199999997</v>
      </c>
      <c r="F35" s="27">
        <v>7286255.2199999997</v>
      </c>
      <c r="G35" s="27">
        <v>7584776.5</v>
      </c>
      <c r="H35" s="27">
        <v>7903917.2000000002</v>
      </c>
      <c r="I35" s="27">
        <v>8223849.4500000002</v>
      </c>
    </row>
    <row r="36" spans="1:12" x14ac:dyDescent="0.25">
      <c r="A36" s="68"/>
      <c r="B36" s="69"/>
      <c r="C36" s="48" t="s">
        <v>30</v>
      </c>
      <c r="D36" s="55"/>
      <c r="E36" s="32">
        <v>0</v>
      </c>
      <c r="F36" s="32">
        <v>0</v>
      </c>
      <c r="G36" s="32">
        <v>0</v>
      </c>
      <c r="H36" s="32">
        <v>0</v>
      </c>
      <c r="I36" s="33">
        <v>0</v>
      </c>
    </row>
    <row r="37" spans="1:12" x14ac:dyDescent="0.25">
      <c r="A37" s="68"/>
      <c r="B37" s="69"/>
      <c r="C37" s="48" t="s">
        <v>31</v>
      </c>
      <c r="D37" s="55"/>
      <c r="E37" s="32">
        <v>0</v>
      </c>
      <c r="F37" s="32">
        <v>0</v>
      </c>
      <c r="G37" s="32">
        <v>0</v>
      </c>
      <c r="H37" s="32">
        <v>0</v>
      </c>
      <c r="I37" s="33">
        <v>0</v>
      </c>
    </row>
    <row r="38" spans="1:12" ht="31.5" x14ac:dyDescent="0.25">
      <c r="A38" s="68"/>
      <c r="B38" s="69"/>
      <c r="C38" s="48" t="s">
        <v>32</v>
      </c>
      <c r="D38" s="47"/>
      <c r="E38" s="32">
        <v>6435965.7199999997</v>
      </c>
      <c r="F38" s="32">
        <v>7286255.2199999997</v>
      </c>
      <c r="G38" s="32">
        <v>7584776.5</v>
      </c>
      <c r="H38" s="32">
        <v>7903917.2000000002</v>
      </c>
      <c r="I38" s="33">
        <v>8223849.4500000002</v>
      </c>
    </row>
    <row r="39" spans="1:12" s="10" customFormat="1" x14ac:dyDescent="0.25">
      <c r="A39" s="68"/>
      <c r="B39" s="69"/>
      <c r="C39" s="48" t="s">
        <v>40</v>
      </c>
      <c r="D39" s="47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3"/>
      <c r="K39" s="1"/>
      <c r="L39" s="1"/>
    </row>
    <row r="40" spans="1:12" s="10" customFormat="1" x14ac:dyDescent="0.25">
      <c r="A40" s="68"/>
      <c r="B40" s="69"/>
      <c r="C40" s="48" t="s">
        <v>41</v>
      </c>
      <c r="D40" s="47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3"/>
      <c r="K40" s="1"/>
      <c r="L40" s="1"/>
    </row>
    <row r="41" spans="1:12" s="10" customFormat="1" x14ac:dyDescent="0.25">
      <c r="A41" s="68" t="s">
        <v>13</v>
      </c>
      <c r="B41" s="69" t="s">
        <v>53</v>
      </c>
      <c r="C41" s="47" t="s">
        <v>33</v>
      </c>
      <c r="D41" s="55" t="s">
        <v>6</v>
      </c>
      <c r="E41" s="27">
        <v>0</v>
      </c>
      <c r="F41" s="27">
        <v>330000</v>
      </c>
      <c r="G41" s="27">
        <v>330000</v>
      </c>
      <c r="H41" s="27">
        <v>330000</v>
      </c>
      <c r="I41" s="28">
        <v>330000</v>
      </c>
      <c r="J41" s="3"/>
      <c r="K41" s="1"/>
      <c r="L41" s="1"/>
    </row>
    <row r="42" spans="1:12" s="10" customFormat="1" x14ac:dyDescent="0.25">
      <c r="A42" s="68"/>
      <c r="B42" s="69"/>
      <c r="C42" s="48" t="s">
        <v>30</v>
      </c>
      <c r="D42" s="55"/>
      <c r="E42" s="32">
        <v>0</v>
      </c>
      <c r="F42" s="32">
        <v>0</v>
      </c>
      <c r="G42" s="32">
        <v>0</v>
      </c>
      <c r="H42" s="32">
        <v>0</v>
      </c>
      <c r="I42" s="33">
        <v>0</v>
      </c>
      <c r="J42" s="3"/>
      <c r="K42" s="1"/>
      <c r="L42" s="1"/>
    </row>
    <row r="43" spans="1:12" s="10" customFormat="1" x14ac:dyDescent="0.25">
      <c r="A43" s="68"/>
      <c r="B43" s="69"/>
      <c r="C43" s="48" t="s">
        <v>31</v>
      </c>
      <c r="D43" s="55"/>
      <c r="E43" s="32">
        <v>0</v>
      </c>
      <c r="F43" s="32">
        <v>0</v>
      </c>
      <c r="G43" s="32">
        <v>0</v>
      </c>
      <c r="H43" s="32">
        <v>0</v>
      </c>
      <c r="I43" s="33">
        <v>0</v>
      </c>
      <c r="J43" s="3"/>
      <c r="K43" s="1"/>
      <c r="L43" s="1"/>
    </row>
    <row r="44" spans="1:12" s="10" customFormat="1" ht="31.5" x14ac:dyDescent="0.25">
      <c r="A44" s="68"/>
      <c r="B44" s="69"/>
      <c r="C44" s="48" t="s">
        <v>32</v>
      </c>
      <c r="D44" s="55"/>
      <c r="E44" s="32">
        <v>0</v>
      </c>
      <c r="F44" s="32">
        <v>330000</v>
      </c>
      <c r="G44" s="32">
        <v>330000</v>
      </c>
      <c r="H44" s="32">
        <v>330000</v>
      </c>
      <c r="I44" s="33">
        <v>330000</v>
      </c>
      <c r="J44" s="3"/>
      <c r="K44" s="1"/>
      <c r="L44" s="1"/>
    </row>
    <row r="45" spans="1:12" s="10" customFormat="1" x14ac:dyDescent="0.25">
      <c r="A45" s="68"/>
      <c r="B45" s="69"/>
      <c r="C45" s="48" t="s">
        <v>40</v>
      </c>
      <c r="D45" s="47"/>
      <c r="E45" s="32">
        <v>0</v>
      </c>
      <c r="F45" s="32">
        <v>0</v>
      </c>
      <c r="G45" s="32">
        <v>0</v>
      </c>
      <c r="H45" s="32">
        <v>0</v>
      </c>
      <c r="I45" s="33">
        <v>0</v>
      </c>
      <c r="J45" s="3"/>
      <c r="K45" s="1"/>
      <c r="L45" s="1"/>
    </row>
    <row r="46" spans="1:12" s="10" customFormat="1" x14ac:dyDescent="0.25">
      <c r="A46" s="68"/>
      <c r="B46" s="69"/>
      <c r="C46" s="48" t="s">
        <v>41</v>
      </c>
      <c r="D46" s="47"/>
      <c r="E46" s="32">
        <v>0</v>
      </c>
      <c r="F46" s="32">
        <v>0</v>
      </c>
      <c r="G46" s="32">
        <v>0</v>
      </c>
      <c r="H46" s="32">
        <v>0</v>
      </c>
      <c r="I46" s="33">
        <v>0</v>
      </c>
      <c r="J46" s="3"/>
      <c r="K46" s="1"/>
      <c r="L46" s="1"/>
    </row>
    <row r="47" spans="1:12" s="10" customFormat="1" x14ac:dyDescent="0.25">
      <c r="A47" s="76" t="s">
        <v>19</v>
      </c>
      <c r="B47" s="55" t="s">
        <v>51</v>
      </c>
      <c r="C47" s="41" t="s">
        <v>33</v>
      </c>
      <c r="D47" s="41" t="s">
        <v>6</v>
      </c>
      <c r="E47" s="27">
        <f>E49+E50</f>
        <v>5473350</v>
      </c>
      <c r="F47" s="27">
        <f t="shared" ref="F47:I47" si="6">F49+F50</f>
        <v>3342028</v>
      </c>
      <c r="G47" s="27">
        <f t="shared" si="6"/>
        <v>3342028</v>
      </c>
      <c r="H47" s="27">
        <f t="shared" si="6"/>
        <v>0</v>
      </c>
      <c r="I47" s="28">
        <f t="shared" si="6"/>
        <v>0</v>
      </c>
      <c r="J47" s="3"/>
      <c r="K47" s="1"/>
      <c r="L47" s="1"/>
    </row>
    <row r="48" spans="1:12" s="10" customFormat="1" x14ac:dyDescent="0.25">
      <c r="A48" s="76"/>
      <c r="B48" s="55"/>
      <c r="C48" s="41" t="s">
        <v>54</v>
      </c>
      <c r="D48" s="41"/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3"/>
      <c r="K48" s="1"/>
      <c r="L48" s="1"/>
    </row>
    <row r="49" spans="1:12" s="10" customFormat="1" x14ac:dyDescent="0.25">
      <c r="A49" s="76"/>
      <c r="B49" s="55"/>
      <c r="C49" s="41" t="s">
        <v>55</v>
      </c>
      <c r="D49" s="41" t="s">
        <v>6</v>
      </c>
      <c r="E49" s="27">
        <v>2131322</v>
      </c>
      <c r="F49" s="27">
        <v>0</v>
      </c>
      <c r="G49" s="27">
        <v>0</v>
      </c>
      <c r="H49" s="27">
        <v>0</v>
      </c>
      <c r="I49" s="27">
        <v>0</v>
      </c>
      <c r="J49" s="3"/>
      <c r="K49" s="1"/>
      <c r="L49" s="1"/>
    </row>
    <row r="50" spans="1:12" s="10" customFormat="1" ht="31.5" x14ac:dyDescent="0.25">
      <c r="A50" s="76"/>
      <c r="B50" s="55"/>
      <c r="C50" s="41" t="s">
        <v>56</v>
      </c>
      <c r="D50" s="41" t="s">
        <v>6</v>
      </c>
      <c r="E50" s="27">
        <v>3342028</v>
      </c>
      <c r="F50" s="27">
        <v>3342028</v>
      </c>
      <c r="G50" s="27">
        <v>3342028</v>
      </c>
      <c r="H50" s="27">
        <v>0</v>
      </c>
      <c r="I50" s="27">
        <v>0</v>
      </c>
      <c r="J50" s="3"/>
      <c r="K50" s="1"/>
      <c r="L50" s="1"/>
    </row>
    <row r="51" spans="1:12" s="10" customFormat="1" x14ac:dyDescent="0.25">
      <c r="A51" s="76"/>
      <c r="B51" s="55"/>
      <c r="C51" s="41" t="s">
        <v>57</v>
      </c>
      <c r="D51" s="41"/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3"/>
      <c r="K51" s="1"/>
      <c r="L51" s="1"/>
    </row>
    <row r="52" spans="1:12" s="10" customFormat="1" x14ac:dyDescent="0.25">
      <c r="A52" s="76"/>
      <c r="B52" s="55"/>
      <c r="C52" s="41" t="s">
        <v>58</v>
      </c>
      <c r="D52" s="41"/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3"/>
      <c r="K52" s="1"/>
      <c r="L52" s="1"/>
    </row>
    <row r="53" spans="1:12" s="10" customFormat="1" x14ac:dyDescent="0.25">
      <c r="A53" s="68" t="s">
        <v>14</v>
      </c>
      <c r="B53" s="69" t="s">
        <v>52</v>
      </c>
      <c r="C53" s="47" t="s">
        <v>33</v>
      </c>
      <c r="D53" s="47" t="s">
        <v>6</v>
      </c>
      <c r="E53" s="27">
        <v>5473350</v>
      </c>
      <c r="F53" s="27">
        <v>3342028</v>
      </c>
      <c r="G53" s="27">
        <v>3342028</v>
      </c>
      <c r="H53" s="27">
        <v>0</v>
      </c>
      <c r="I53" s="28">
        <v>0</v>
      </c>
      <c r="J53" s="3"/>
      <c r="K53" s="1"/>
      <c r="L53" s="1"/>
    </row>
    <row r="54" spans="1:12" s="10" customFormat="1" x14ac:dyDescent="0.25">
      <c r="A54" s="68"/>
      <c r="B54" s="69"/>
      <c r="C54" s="48" t="s">
        <v>30</v>
      </c>
      <c r="D54" s="47"/>
      <c r="E54" s="32">
        <v>0</v>
      </c>
      <c r="F54" s="32">
        <v>0</v>
      </c>
      <c r="G54" s="32">
        <v>0</v>
      </c>
      <c r="H54" s="32">
        <v>0</v>
      </c>
      <c r="I54" s="33">
        <v>0</v>
      </c>
      <c r="J54" s="3"/>
      <c r="K54" s="1"/>
      <c r="L54" s="1"/>
    </row>
    <row r="55" spans="1:12" s="10" customFormat="1" x14ac:dyDescent="0.25">
      <c r="A55" s="68"/>
      <c r="B55" s="69"/>
      <c r="C55" s="48" t="s">
        <v>31</v>
      </c>
      <c r="D55" s="48"/>
      <c r="E55" s="32">
        <v>2131322</v>
      </c>
      <c r="F55" s="32">
        <v>0</v>
      </c>
      <c r="G55" s="32">
        <v>0</v>
      </c>
      <c r="H55" s="32">
        <v>0</v>
      </c>
      <c r="I55" s="33">
        <v>0</v>
      </c>
      <c r="J55" s="3"/>
      <c r="K55" s="1"/>
      <c r="L55" s="1"/>
    </row>
    <row r="56" spans="1:12" s="10" customFormat="1" ht="31.5" x14ac:dyDescent="0.25">
      <c r="A56" s="68"/>
      <c r="B56" s="69"/>
      <c r="C56" s="48" t="s">
        <v>32</v>
      </c>
      <c r="D56" s="47"/>
      <c r="E56" s="32">
        <v>3342028</v>
      </c>
      <c r="F56" s="32">
        <v>3342028</v>
      </c>
      <c r="G56" s="32">
        <v>3342028</v>
      </c>
      <c r="H56" s="32">
        <v>0</v>
      </c>
      <c r="I56" s="33">
        <v>0</v>
      </c>
      <c r="J56" s="3"/>
      <c r="K56" s="1"/>
      <c r="L56" s="1"/>
    </row>
    <row r="57" spans="1:12" s="10" customFormat="1" x14ac:dyDescent="0.25">
      <c r="A57" s="68"/>
      <c r="B57" s="69"/>
      <c r="C57" s="48" t="s">
        <v>40</v>
      </c>
      <c r="D57" s="47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x14ac:dyDescent="0.25">
      <c r="A58" s="68"/>
      <c r="B58" s="69"/>
      <c r="C58" s="48" t="s">
        <v>41</v>
      </c>
      <c r="D58" s="47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6" t="e">
        <f>#REF!+#REF!+#REF!+#REF!+#REF!+#REF!+#REF!+#REF!+#REF!-E29</f>
        <v>#REF!</v>
      </c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6">
        <f>10205209.11</f>
        <v>10205209.109999999</v>
      </c>
      <c r="F63" s="36">
        <v>10355116.01</v>
      </c>
      <c r="G63" s="36">
        <v>10342430.109999999</v>
      </c>
      <c r="H63" s="36">
        <v>10907259.210000001</v>
      </c>
      <c r="I63" s="36">
        <v>10927452.59</v>
      </c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6">
        <v>526549139.07999998</v>
      </c>
      <c r="F64" s="36">
        <v>519002183.24000001</v>
      </c>
      <c r="G64" s="36">
        <v>519502036.24000001</v>
      </c>
      <c r="H64" s="36">
        <v>93230470.239999995</v>
      </c>
      <c r="I64" s="36">
        <v>96066049.049999997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6">
        <v>30041660.030000001</v>
      </c>
      <c r="F65" s="36">
        <v>23271878.27</v>
      </c>
      <c r="G65" s="36">
        <v>24061116.699999999</v>
      </c>
      <c r="H65" s="36">
        <v>24038190.280000001</v>
      </c>
      <c r="I65" s="36">
        <v>25526715.66</v>
      </c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>
        <v>3500000</v>
      </c>
      <c r="F66" s="36" t="e">
        <f>#REF!-#REF!</f>
        <v>#REF!</v>
      </c>
      <c r="G66" s="36" t="e">
        <f>#REF!-#REF!</f>
        <v>#REF!</v>
      </c>
      <c r="H66" s="36" t="e">
        <f>#REF!-#REF!</f>
        <v>#REF!</v>
      </c>
      <c r="I66" s="36" t="e">
        <f>#REF!-#REF!</f>
        <v>#REF!</v>
      </c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>
        <f>SUM(E63:E66)</f>
        <v>570296008.22000003</v>
      </c>
      <c r="F67" s="36" t="e">
        <f t="shared" ref="F67:I67" si="7">SUM(F63:F66)</f>
        <v>#REF!</v>
      </c>
      <c r="G67" s="36" t="e">
        <f t="shared" si="7"/>
        <v>#REF!</v>
      </c>
      <c r="H67" s="36" t="e">
        <f t="shared" si="7"/>
        <v>#REF!</v>
      </c>
      <c r="I67" s="36" t="e">
        <f t="shared" si="7"/>
        <v>#REF!</v>
      </c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>
        <v>570296008.22000003</v>
      </c>
      <c r="F68" s="36">
        <v>552629177.51999998</v>
      </c>
      <c r="G68" s="36">
        <v>553905583.04999995</v>
      </c>
      <c r="H68" s="37">
        <v>128175919.73</v>
      </c>
      <c r="I68" s="37">
        <v>132520217.3</v>
      </c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>
        <f>E68-E67</f>
        <v>0</v>
      </c>
      <c r="F69" s="36" t="e">
        <f t="shared" ref="F69:I69" si="8">F68-F67</f>
        <v>#REF!</v>
      </c>
      <c r="G69" s="36" t="e">
        <f t="shared" si="8"/>
        <v>#REF!</v>
      </c>
      <c r="H69" s="36" t="e">
        <f t="shared" si="8"/>
        <v>#REF!</v>
      </c>
      <c r="I69" s="36" t="e">
        <f t="shared" si="8"/>
        <v>#REF!</v>
      </c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6">
        <f>E63-E17</f>
        <v>9860067.1099999994</v>
      </c>
      <c r="F72" s="36">
        <f>F63-F17</f>
        <v>9863116.0099999998</v>
      </c>
      <c r="G72" s="36">
        <f>G63-G17</f>
        <v>9850430.1099999994</v>
      </c>
      <c r="H72" s="36">
        <f>H63-H17</f>
        <v>10415259.210000001</v>
      </c>
      <c r="I72" s="36">
        <f>I63-I17</f>
        <v>10435452.59</v>
      </c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6">
        <f>E64-E29</f>
        <v>520113173.35999995</v>
      </c>
      <c r="F73" s="36">
        <f>F64-F29</f>
        <v>511385928.01999998</v>
      </c>
      <c r="G73" s="36">
        <f>G64-G29</f>
        <v>511587259.74000001</v>
      </c>
      <c r="H73" s="36">
        <f>H64-H29</f>
        <v>84996553.039999992</v>
      </c>
      <c r="I73" s="36">
        <f>I64-I29</f>
        <v>87512199.599999994</v>
      </c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6">
        <f>E65-E47</f>
        <v>24568310.030000001</v>
      </c>
      <c r="F74" s="36">
        <f>F65-F47</f>
        <v>19929850.27</v>
      </c>
      <c r="G74" s="36">
        <f>G65-G47</f>
        <v>20719088.699999999</v>
      </c>
      <c r="H74" s="36">
        <f>H65-H47</f>
        <v>24038190.280000001</v>
      </c>
      <c r="I74" s="36">
        <f>I65-I47</f>
        <v>25526715.66</v>
      </c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6" t="e">
        <f>E66-#REF!</f>
        <v>#REF!</v>
      </c>
      <c r="F75" s="36" t="e">
        <f>F66-#REF!</f>
        <v>#REF!</v>
      </c>
      <c r="G75" s="36" t="e">
        <f>G66-#REF!</f>
        <v>#REF!</v>
      </c>
      <c r="H75" s="36" t="e">
        <f>H66-#REF!</f>
        <v>#REF!</v>
      </c>
      <c r="I75" s="36" t="e">
        <f>I66-#REF!</f>
        <v>#REF!</v>
      </c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6">
        <f>E67-E11</f>
        <v>558041550.5</v>
      </c>
      <c r="F76" s="36" t="e">
        <f>F67-F11</f>
        <v>#REF!</v>
      </c>
      <c r="G76" s="36" t="e">
        <f>G67-G11</f>
        <v>#REF!</v>
      </c>
      <c r="H76" s="36" t="e">
        <f>H67-H11</f>
        <v>#REF!</v>
      </c>
      <c r="I76" s="36" t="e">
        <f>I67-I11</f>
        <v>#REF!</v>
      </c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x14ac:dyDescent="0.25">
      <c r="A366" s="34"/>
      <c r="B366" s="34"/>
      <c r="C366" s="34"/>
      <c r="D366" s="34"/>
      <c r="E366" s="34"/>
      <c r="F366" s="34"/>
      <c r="G366" s="34"/>
    </row>
    <row r="367" spans="1:12" x14ac:dyDescent="0.25">
      <c r="A367" s="34"/>
      <c r="B367" s="34"/>
      <c r="C367" s="34"/>
      <c r="D367" s="34"/>
      <c r="E367" s="34"/>
      <c r="F367" s="34"/>
      <c r="G367" s="34"/>
    </row>
    <row r="368" spans="1:12" x14ac:dyDescent="0.25">
      <c r="A368" s="34"/>
      <c r="B368" s="34"/>
      <c r="C368" s="34"/>
      <c r="D368" s="34"/>
      <c r="E368" s="34"/>
      <c r="F368" s="34"/>
      <c r="G368" s="34"/>
    </row>
    <row r="369" spans="1:7" x14ac:dyDescent="0.25">
      <c r="A369" s="34"/>
      <c r="B369" s="34"/>
      <c r="C369" s="34"/>
      <c r="D369" s="34"/>
      <c r="E369" s="34"/>
      <c r="F369" s="34"/>
      <c r="G369" s="34"/>
    </row>
    <row r="370" spans="1:7" x14ac:dyDescent="0.25">
      <c r="A370" s="34"/>
      <c r="B370" s="34"/>
      <c r="C370" s="34"/>
      <c r="D370" s="34"/>
      <c r="E370" s="34"/>
      <c r="F370" s="34"/>
      <c r="G370" s="34"/>
    </row>
    <row r="371" spans="1:7" x14ac:dyDescent="0.25">
      <c r="A371" s="34"/>
      <c r="B371" s="34"/>
      <c r="C371" s="34"/>
      <c r="D371" s="34"/>
      <c r="E371" s="34"/>
      <c r="F371" s="34"/>
      <c r="G371" s="34"/>
    </row>
    <row r="372" spans="1:7" x14ac:dyDescent="0.25">
      <c r="A372" s="34"/>
      <c r="B372" s="34"/>
      <c r="C372" s="34"/>
      <c r="D372" s="34"/>
      <c r="E372" s="34"/>
      <c r="F372" s="34"/>
      <c r="G372" s="34"/>
    </row>
    <row r="373" spans="1:7" x14ac:dyDescent="0.25">
      <c r="A373" s="34"/>
      <c r="B373" s="34"/>
      <c r="C373" s="34"/>
      <c r="D373" s="34"/>
      <c r="E373" s="34"/>
      <c r="F373" s="34"/>
      <c r="G373" s="34"/>
    </row>
    <row r="374" spans="1:7" x14ac:dyDescent="0.25">
      <c r="A374" s="34"/>
      <c r="B374" s="34"/>
      <c r="C374" s="34"/>
      <c r="D374" s="34"/>
      <c r="E374" s="34"/>
      <c r="F374" s="34"/>
      <c r="G374" s="34"/>
    </row>
    <row r="375" spans="1:7" x14ac:dyDescent="0.25">
      <c r="A375" s="34"/>
      <c r="B375" s="34"/>
      <c r="C375" s="34"/>
      <c r="D375" s="34"/>
      <c r="E375" s="34"/>
      <c r="F375" s="34"/>
      <c r="G375" s="34"/>
    </row>
    <row r="376" spans="1:7" x14ac:dyDescent="0.25">
      <c r="A376" s="34"/>
      <c r="B376" s="34"/>
      <c r="C376" s="34"/>
      <c r="D376" s="34"/>
      <c r="E376" s="34"/>
      <c r="F376" s="34"/>
      <c r="G376" s="34"/>
    </row>
    <row r="377" spans="1:7" x14ac:dyDescent="0.25">
      <c r="A377" s="34"/>
      <c r="B377" s="34"/>
      <c r="C377" s="34"/>
      <c r="D377" s="34"/>
      <c r="E377" s="34"/>
      <c r="F377" s="34"/>
      <c r="G377" s="34"/>
    </row>
    <row r="378" spans="1:7" x14ac:dyDescent="0.25">
      <c r="A378" s="34"/>
      <c r="B378" s="34"/>
      <c r="C378" s="34"/>
      <c r="D378" s="34"/>
      <c r="E378" s="34"/>
      <c r="F378" s="34"/>
      <c r="G378" s="34"/>
    </row>
    <row r="379" spans="1:7" x14ac:dyDescent="0.25">
      <c r="A379" s="34"/>
      <c r="B379" s="34"/>
      <c r="C379" s="34"/>
      <c r="D379" s="34"/>
      <c r="E379" s="34"/>
      <c r="F379" s="34"/>
      <c r="G379" s="34"/>
    </row>
    <row r="380" spans="1:7" x14ac:dyDescent="0.25">
      <c r="A380" s="34"/>
      <c r="B380" s="34"/>
      <c r="C380" s="34"/>
      <c r="D380" s="34"/>
      <c r="E380" s="34"/>
      <c r="F380" s="34"/>
      <c r="G380" s="34"/>
    </row>
    <row r="381" spans="1:7" x14ac:dyDescent="0.25">
      <c r="A381" s="34"/>
      <c r="B381" s="34"/>
      <c r="C381" s="34"/>
      <c r="D381" s="34"/>
      <c r="E381" s="34"/>
      <c r="F381" s="34"/>
      <c r="G381" s="34"/>
    </row>
    <row r="382" spans="1:7" x14ac:dyDescent="0.25">
      <c r="A382" s="34"/>
      <c r="B382" s="34"/>
      <c r="C382" s="34"/>
      <c r="D382" s="34"/>
      <c r="E382" s="34"/>
      <c r="F382" s="34"/>
      <c r="G382" s="34"/>
    </row>
    <row r="383" spans="1:7" x14ac:dyDescent="0.25">
      <c r="A383" s="34"/>
      <c r="B383" s="34"/>
      <c r="C383" s="34"/>
      <c r="D383" s="34"/>
      <c r="E383" s="34"/>
      <c r="F383" s="34"/>
      <c r="G383" s="34"/>
    </row>
    <row r="384" spans="1:7" x14ac:dyDescent="0.25">
      <c r="A384" s="34"/>
      <c r="B384" s="34"/>
      <c r="C384" s="34"/>
      <c r="D384" s="34"/>
      <c r="E384" s="34"/>
      <c r="F384" s="34"/>
      <c r="G384" s="34"/>
    </row>
    <row r="385" spans="1:7" x14ac:dyDescent="0.25">
      <c r="A385" s="34"/>
      <c r="B385" s="34"/>
      <c r="C385" s="34"/>
      <c r="D385" s="34"/>
      <c r="E385" s="34"/>
      <c r="F385" s="34"/>
      <c r="G385" s="34"/>
    </row>
    <row r="386" spans="1:7" x14ac:dyDescent="0.25">
      <c r="A386" s="34"/>
      <c r="B386" s="34"/>
      <c r="C386" s="34"/>
      <c r="D386" s="34"/>
      <c r="E386" s="34"/>
      <c r="F386" s="34"/>
      <c r="G386" s="34"/>
    </row>
    <row r="387" spans="1:7" x14ac:dyDescent="0.25">
      <c r="A387" s="34"/>
      <c r="B387" s="34"/>
      <c r="C387" s="34"/>
      <c r="D387" s="34"/>
      <c r="E387" s="34"/>
      <c r="F387" s="34"/>
      <c r="G387" s="34"/>
    </row>
    <row r="388" spans="1:7" x14ac:dyDescent="0.25">
      <c r="A388" s="34"/>
      <c r="B388" s="34"/>
      <c r="C388" s="34"/>
      <c r="D388" s="34"/>
      <c r="E388" s="34"/>
      <c r="F388" s="34"/>
      <c r="G388" s="34"/>
    </row>
    <row r="389" spans="1:7" x14ac:dyDescent="0.25">
      <c r="A389" s="34"/>
      <c r="B389" s="34"/>
      <c r="C389" s="34"/>
      <c r="D389" s="34"/>
      <c r="E389" s="34"/>
      <c r="F389" s="34"/>
      <c r="G389" s="34"/>
    </row>
  </sheetData>
  <mergeCells count="28">
    <mergeCell ref="A29:A34"/>
    <mergeCell ref="B29:B34"/>
    <mergeCell ref="A11:A16"/>
    <mergeCell ref="B11:B16"/>
    <mergeCell ref="A17:A22"/>
    <mergeCell ref="B17:B22"/>
    <mergeCell ref="A23:A28"/>
    <mergeCell ref="B23:B28"/>
    <mergeCell ref="D23:D26"/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53:A58"/>
    <mergeCell ref="B53:B58"/>
    <mergeCell ref="D35:D37"/>
    <mergeCell ref="A41:A46"/>
    <mergeCell ref="B41:B46"/>
    <mergeCell ref="D41:D44"/>
    <mergeCell ref="A47:A52"/>
    <mergeCell ref="B47:B52"/>
    <mergeCell ref="A35:A40"/>
    <mergeCell ref="B35:B40"/>
  </mergeCells>
  <pageMargins left="0.33" right="0.27" top="0.37" bottom="0.19685039370078741" header="0.2" footer="0.19685039370078741"/>
  <pageSetup paperSize="9" scale="68" fitToHeight="4" orientation="landscape" verticalDpi="180" r:id="rId1"/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2020-10-30T09:50:58Z</dcterms:modified>
</cp:coreProperties>
</file>