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обеспечение'!$A$1:$M$56</definedName>
    <definedName name="_xlnm.Print_Area" localSheetId="1">'№5 ресурсн. обесп.без меропр.'!$A$1:$I$64</definedName>
  </definedNames>
  <calcPr calcId="162913" refMode="R1C1"/>
</workbook>
</file>

<file path=xl/calcChain.xml><?xml version="1.0" encoding="utf-8"?>
<calcChain xmlns="http://schemas.openxmlformats.org/spreadsheetml/2006/main">
  <c r="E46" i="8" l="1"/>
  <c r="E45" i="8"/>
  <c r="E44" i="8"/>
  <c r="E41" i="8" s="1"/>
  <c r="E42" i="8"/>
  <c r="E35" i="8"/>
  <c r="E29" i="8"/>
  <c r="E23" i="8"/>
  <c r="E20" i="8"/>
  <c r="E17" i="8" s="1"/>
  <c r="E13" i="8"/>
  <c r="E12" i="8"/>
  <c r="E11" i="8" l="1"/>
  <c r="E14" i="8"/>
  <c r="I56" i="6"/>
  <c r="I55" i="6"/>
  <c r="I53" i="6" s="1"/>
  <c r="I45" i="6"/>
  <c r="I44" i="6" s="1"/>
  <c r="I41" i="6"/>
  <c r="I40" i="6" s="1"/>
  <c r="I37" i="6"/>
  <c r="I16" i="6" s="1"/>
  <c r="I34" i="6"/>
  <c r="I33" i="6" s="1"/>
  <c r="I28" i="6"/>
  <c r="I26" i="6"/>
  <c r="I25" i="6"/>
  <c r="I23" i="6" s="1"/>
  <c r="I22" i="6"/>
  <c r="I20" i="6"/>
  <c r="I15" i="6"/>
  <c r="F17" i="8"/>
  <c r="I39" i="6" l="1"/>
  <c r="I31" i="6"/>
  <c r="I30" i="6" s="1"/>
  <c r="I29" i="6"/>
  <c r="I27" i="6" s="1"/>
  <c r="I21" i="6"/>
  <c r="I17" i="6" s="1"/>
  <c r="I14" i="6" s="1"/>
  <c r="I38" i="6"/>
  <c r="I35" i="6" s="1"/>
  <c r="K56" i="6"/>
  <c r="J56" i="6"/>
  <c r="L34" i="6"/>
  <c r="L33" i="6" s="1"/>
  <c r="K34" i="6"/>
  <c r="J34" i="6"/>
  <c r="I59" i="8"/>
  <c r="H59" i="8"/>
  <c r="G59" i="8"/>
  <c r="F59" i="8"/>
  <c r="I53" i="8"/>
  <c r="H53" i="8"/>
  <c r="G53" i="8"/>
  <c r="F53" i="8"/>
  <c r="I47" i="8"/>
  <c r="H47" i="8"/>
  <c r="G47" i="8"/>
  <c r="F47" i="8"/>
  <c r="I46" i="8"/>
  <c r="H46" i="8"/>
  <c r="G46" i="8"/>
  <c r="F46" i="8"/>
  <c r="I45" i="8"/>
  <c r="H45" i="8"/>
  <c r="G45" i="8"/>
  <c r="F45" i="8"/>
  <c r="I43" i="8"/>
  <c r="H41" i="8"/>
  <c r="G41" i="8"/>
  <c r="F41" i="8"/>
  <c r="I42" i="8"/>
  <c r="H42" i="8"/>
  <c r="G42" i="8"/>
  <c r="F42" i="8"/>
  <c r="I41" i="8"/>
  <c r="I35" i="8"/>
  <c r="H35" i="8"/>
  <c r="G35" i="8"/>
  <c r="F35" i="8"/>
  <c r="I29" i="8"/>
  <c r="H29" i="8"/>
  <c r="G29" i="8"/>
  <c r="F29" i="8"/>
  <c r="I23" i="8"/>
  <c r="H23" i="8"/>
  <c r="G23" i="8"/>
  <c r="F23" i="8"/>
  <c r="I19" i="8"/>
  <c r="I17" i="8" s="1"/>
  <c r="H19" i="8"/>
  <c r="H17" i="8" s="1"/>
  <c r="G19" i="8"/>
  <c r="G17" i="8" s="1"/>
  <c r="I14" i="8"/>
  <c r="H14" i="8"/>
  <c r="G14" i="8"/>
  <c r="F14" i="8"/>
  <c r="H13" i="8"/>
  <c r="I12" i="8"/>
  <c r="H12" i="8"/>
  <c r="G12" i="8"/>
  <c r="F12" i="8"/>
  <c r="K25" i="6"/>
  <c r="L25" i="6"/>
  <c r="M25" i="6"/>
  <c r="J28" i="6"/>
  <c r="K28" i="6"/>
  <c r="L28" i="6"/>
  <c r="M28" i="6"/>
  <c r="J33" i="6"/>
  <c r="J29" i="6" s="1"/>
  <c r="K33" i="6"/>
  <c r="K29" i="6" s="1"/>
  <c r="M33" i="6"/>
  <c r="M31" i="6" s="1"/>
  <c r="M30" i="6" s="1"/>
  <c r="J41" i="6"/>
  <c r="J37" i="6" s="1"/>
  <c r="K41" i="6"/>
  <c r="L41" i="6"/>
  <c r="M41" i="6"/>
  <c r="J45" i="6"/>
  <c r="J44" i="6" s="1"/>
  <c r="K45" i="6"/>
  <c r="K44" i="6" s="1"/>
  <c r="L45" i="6"/>
  <c r="L44" i="6" s="1"/>
  <c r="M45" i="6"/>
  <c r="M44" i="6" s="1"/>
  <c r="J55" i="6"/>
  <c r="J38" i="6" s="1"/>
  <c r="K55" i="6"/>
  <c r="K38" i="6" s="1"/>
  <c r="L55" i="6"/>
  <c r="M55" i="6"/>
  <c r="L29" i="6" l="1"/>
  <c r="L31" i="6"/>
  <c r="L30" i="6" s="1"/>
  <c r="M37" i="6"/>
  <c r="K37" i="6"/>
  <c r="I19" i="6"/>
  <c r="I18" i="6" s="1"/>
  <c r="I13" i="6"/>
  <c r="K31" i="6"/>
  <c r="K30" i="6" s="1"/>
  <c r="L37" i="6"/>
  <c r="J31" i="6"/>
  <c r="J30" i="6" s="1"/>
  <c r="M29" i="6"/>
  <c r="K40" i="6"/>
  <c r="K39" i="6" s="1"/>
  <c r="L40" i="6"/>
  <c r="L39" i="6" s="1"/>
  <c r="J40" i="6"/>
  <c r="J39" i="6" s="1"/>
  <c r="I13" i="8"/>
  <c r="I11" i="8" s="1"/>
  <c r="G13" i="8"/>
  <c r="G11" i="8" s="1"/>
  <c r="J47" i="8"/>
  <c r="F13" i="8"/>
  <c r="H11" i="8"/>
  <c r="L38" i="6"/>
  <c r="M42" i="6"/>
  <c r="M40" i="6" s="1"/>
  <c r="M39" i="6" s="1"/>
  <c r="J22" i="6"/>
  <c r="K22" i="6"/>
  <c r="L22" i="6"/>
  <c r="M22" i="6"/>
  <c r="J21" i="6"/>
  <c r="J17" i="6" s="1"/>
  <c r="K21" i="6"/>
  <c r="K17" i="6" s="1"/>
  <c r="L21" i="6"/>
  <c r="M21" i="6"/>
  <c r="M38" i="6" l="1"/>
  <c r="M17" i="6" s="1"/>
  <c r="L17" i="6"/>
  <c r="F11" i="8"/>
  <c r="J53" i="6"/>
  <c r="K53" i="6"/>
  <c r="L53" i="6"/>
  <c r="M53" i="6"/>
  <c r="J20" i="6"/>
  <c r="J16" i="6" s="1"/>
  <c r="K20" i="6"/>
  <c r="K16" i="6" s="1"/>
  <c r="L20" i="6"/>
  <c r="L16" i="6" s="1"/>
  <c r="M20" i="6"/>
  <c r="M16" i="6" s="1"/>
  <c r="L35" i="6" l="1"/>
  <c r="K35" i="6"/>
  <c r="K27" i="6" s="1"/>
  <c r="M35" i="6"/>
  <c r="M27" i="6" s="1"/>
  <c r="J35" i="6"/>
  <c r="J27" i="6" s="1"/>
  <c r="K19" i="6"/>
  <c r="J19" i="6"/>
  <c r="M74" i="6"/>
  <c r="L74" i="6"/>
  <c r="K74" i="6"/>
  <c r="J74" i="6"/>
  <c r="K23" i="6"/>
  <c r="J23" i="6"/>
  <c r="J18" i="6" l="1"/>
  <c r="K18" i="6"/>
  <c r="L73" i="6"/>
  <c r="L27" i="6"/>
  <c r="M23" i="6"/>
  <c r="M19" i="6"/>
  <c r="M18" i="6" s="1"/>
  <c r="J72" i="6"/>
  <c r="J73" i="6"/>
  <c r="M73" i="6"/>
  <c r="L23" i="6"/>
  <c r="L19" i="6"/>
  <c r="K72" i="6"/>
  <c r="K73" i="6"/>
  <c r="L18" i="6" l="1"/>
  <c r="L72" i="6"/>
  <c r="M72" i="6"/>
  <c r="L15" i="6"/>
  <c r="L13" i="6" s="1"/>
  <c r="J15" i="6"/>
  <c r="J13" i="6" s="1"/>
  <c r="M15" i="6"/>
  <c r="M13" i="6" s="1"/>
  <c r="K15" i="6"/>
  <c r="K13" i="6" s="1"/>
  <c r="J66" i="6" l="1"/>
  <c r="K66" i="6"/>
  <c r="L66" i="6"/>
  <c r="M66" i="6"/>
  <c r="L75" i="6" l="1"/>
  <c r="L67" i="6"/>
  <c r="J75" i="6"/>
  <c r="J67" i="6"/>
  <c r="M75" i="6"/>
  <c r="M67" i="6"/>
  <c r="K75" i="6"/>
  <c r="K67" i="6"/>
  <c r="K69" i="6" l="1"/>
  <c r="M69" i="6"/>
  <c r="J69" i="6"/>
  <c r="L69" i="6"/>
  <c r="M76" i="6" l="1"/>
  <c r="K76" i="6" l="1"/>
  <c r="J76" i="6" l="1"/>
  <c r="L76" i="6" l="1"/>
  <c r="L14" i="6"/>
  <c r="J14" i="6" l="1"/>
  <c r="M14" i="6"/>
  <c r="K14" i="6"/>
</calcChain>
</file>

<file path=xl/sharedStrings.xml><?xml version="1.0" encoding="utf-8"?>
<sst xmlns="http://schemas.openxmlformats.org/spreadsheetml/2006/main" count="315" uniqueCount="64">
  <si>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</si>
  <si>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</si>
  <si>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</si>
  <si>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</si>
  <si>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</si>
  <si>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</si>
  <si>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</si>
  <si>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</si>
  <si>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</si>
  <si>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</si>
  <si>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</si>
  <si>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</si>
  <si>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</si>
  <si>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</si>
  <si>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</si>
  <si>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</si>
  <si>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</si>
  <si>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</si>
  <si>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</si>
  <si>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</si>
  <si>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</si>
  <si>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</si>
  <si>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</si>
  <si>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</si>
  <si>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</si>
  <si>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</si>
  <si>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</si>
  <si>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</si>
  <si>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</si>
  <si>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</si>
  <si>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</si>
  <si>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</si>
  <si>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</si>
  <si>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</si>
  <si>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</si>
  <si>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</si>
  <si>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</si>
  <si>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</si>
  <si>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</si>
  <si>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</si>
  <si>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</si>
  <si>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</si>
  <si>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</si>
  <si>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</si>
  <si>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</si>
  <si>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</si>
  <si>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</si>
  <si>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</si>
  <si>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</si>
  <si>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</si>
  <si>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</si>
  <si>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</si>
  <si>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</si>
  <si>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</si>
  <si>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</si>
  <si>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</si>
  <si>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</si>
  <si>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</si>
  <si>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</si>
  <si>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</si>
  <si>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</si>
  <si>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</si>
  <si>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r>
  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</t>
    </r>
    <r>
      <rPr>
        <u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 xml:space="preserve">             )</t>
    </r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</si>
  <si>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     №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</si>
</sst>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16" fontId="1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89"/>
  <sheetViews>
    <sheetView view="pageBreakPreview" topLeftCell="B1" zoomScale="90" zoomScaleNormal="80" zoomScaleSheetLayoutView="90" workbookViewId="0">
      <selection activeCell="A8" sqref="A8:M8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6.140625" style="35" customWidth="1"/>
    <col min="6" max="6" width="6.42578125" style="35" customWidth="1"/>
    <col min="7" max="7" width="10.140625" style="35" customWidth="1"/>
    <col min="8" max="8" width="7" style="35" customWidth="1"/>
    <col min="9" max="9" width="14.28515625" style="35" customWidth="1"/>
    <col min="10" max="10" width="15.42578125" style="35" bestFit="1" customWidth="1"/>
    <col min="11" max="12" width="14.85546875" style="35" bestFit="1" customWidth="1"/>
    <col min="13" max="13" width="15.42578125" style="35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 x14ac:dyDescent="0.25">
      <c r="A1" s="20"/>
      <c r="B1" s="20"/>
      <c r="C1" s="20"/>
      <c r="D1" s="20"/>
      <c r="E1" s="20"/>
      <c r="F1" s="20"/>
      <c r="G1" s="20"/>
      <c r="H1" s="49" t="s">
        <v>62</v>
      </c>
      <c r="I1" s="49"/>
      <c r="J1" s="49"/>
      <c r="K1" s="49"/>
      <c r="L1" s="49"/>
      <c r="M1" s="49"/>
    </row>
    <row r="2" spans="1:31" x14ac:dyDescent="0.25">
      <c r="A2" s="20"/>
      <c r="B2" s="20"/>
      <c r="C2" s="20"/>
      <c r="D2" s="20"/>
      <c r="E2" s="20"/>
      <c r="F2" s="20"/>
      <c r="G2" s="20"/>
      <c r="H2" s="49"/>
      <c r="I2" s="49"/>
      <c r="J2" s="49"/>
      <c r="K2" s="49"/>
      <c r="L2" s="49"/>
      <c r="M2" s="49"/>
    </row>
    <row r="3" spans="1:31" x14ac:dyDescent="0.25">
      <c r="A3" s="20"/>
      <c r="B3" s="20"/>
      <c r="C3" s="20"/>
      <c r="D3" s="20"/>
      <c r="E3" s="20"/>
      <c r="F3" s="20"/>
      <c r="G3" s="20"/>
      <c r="H3" s="49"/>
      <c r="I3" s="49"/>
      <c r="J3" s="49"/>
      <c r="K3" s="49"/>
      <c r="L3" s="49"/>
      <c r="M3" s="49"/>
    </row>
    <row r="4" spans="1:31" x14ac:dyDescent="0.25">
      <c r="A4" s="20"/>
      <c r="B4" s="20"/>
      <c r="C4" s="20"/>
      <c r="D4" s="20"/>
      <c r="E4" s="20"/>
      <c r="F4" s="20"/>
      <c r="G4" s="20"/>
      <c r="H4" s="49"/>
      <c r="I4" s="49"/>
      <c r="J4" s="49"/>
      <c r="K4" s="49"/>
      <c r="L4" s="49"/>
      <c r="M4" s="49"/>
    </row>
    <row r="5" spans="1:31" ht="25.5" hidden="1" customHeight="1" x14ac:dyDescent="0.25">
      <c r="A5" s="20"/>
      <c r="B5" s="20"/>
      <c r="C5" s="20"/>
      <c r="D5" s="20"/>
      <c r="E5" s="20"/>
      <c r="F5" s="20"/>
      <c r="G5" s="20"/>
      <c r="H5" s="56"/>
      <c r="I5" s="56"/>
      <c r="J5" s="56"/>
      <c r="K5" s="56"/>
      <c r="L5" s="56"/>
      <c r="M5" s="56"/>
    </row>
    <row r="6" spans="1:31" s="5" customFormat="1" ht="18.75" customHeight="1" x14ac:dyDescent="0.3">
      <c r="A6" s="50" t="s">
        <v>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4"/>
    </row>
    <row r="7" spans="1:31" s="5" customFormat="1" ht="18.75" customHeight="1" x14ac:dyDescent="0.3">
      <c r="A7" s="50" t="s">
        <v>10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4"/>
    </row>
    <row r="8" spans="1:31" s="5" customFormat="1" ht="38.450000000000003" customHeight="1" x14ac:dyDescent="0.3">
      <c r="A8" s="51" t="s">
        <v>41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4"/>
    </row>
    <row r="9" spans="1:31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 x14ac:dyDescent="0.25">
      <c r="A10" s="52" t="s">
        <v>0</v>
      </c>
      <c r="B10" s="54" t="s">
        <v>15</v>
      </c>
      <c r="C10" s="54" t="s">
        <v>1</v>
      </c>
      <c r="D10" s="54"/>
      <c r="E10" s="54" t="s">
        <v>2</v>
      </c>
      <c r="F10" s="54"/>
      <c r="G10" s="54"/>
      <c r="H10" s="54"/>
      <c r="I10" s="57"/>
      <c r="J10" s="58"/>
      <c r="K10" s="58"/>
      <c r="L10" s="58"/>
      <c r="M10" s="59"/>
    </row>
    <row r="11" spans="1:31" ht="127.9" customHeight="1" x14ac:dyDescent="0.25">
      <c r="A11" s="53"/>
      <c r="B11" s="55"/>
      <c r="C11" s="55"/>
      <c r="D11" s="55"/>
      <c r="E11" s="30" t="s">
        <v>3</v>
      </c>
      <c r="F11" s="22" t="s">
        <v>21</v>
      </c>
      <c r="G11" s="22" t="s">
        <v>22</v>
      </c>
      <c r="H11" s="22" t="s">
        <v>23</v>
      </c>
      <c r="I11" s="46">
        <v>2020</v>
      </c>
      <c r="J11" s="22">
        <v>2021</v>
      </c>
      <c r="K11" s="22">
        <v>2022</v>
      </c>
      <c r="L11" s="23">
        <v>2023</v>
      </c>
      <c r="M11" s="24">
        <v>2024</v>
      </c>
    </row>
    <row r="12" spans="1:31" s="2" customFormat="1" ht="18.75" customHeight="1" x14ac:dyDescent="0.25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46"/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149999999999999" customHeight="1" x14ac:dyDescent="0.25">
      <c r="A13" s="62" t="s">
        <v>14</v>
      </c>
      <c r="B13" s="65" t="s">
        <v>41</v>
      </c>
      <c r="C13" s="22" t="s">
        <v>30</v>
      </c>
      <c r="D13" s="22"/>
      <c r="E13" s="30" t="s">
        <v>6</v>
      </c>
      <c r="F13" s="26" t="s">
        <v>32</v>
      </c>
      <c r="G13" s="30">
        <v>0</v>
      </c>
      <c r="H13" s="26" t="s">
        <v>26</v>
      </c>
      <c r="I13" s="27">
        <f>I15+I16+I17</f>
        <v>28315268.68</v>
      </c>
      <c r="J13" s="27">
        <f t="shared" ref="J13:M13" si="0">J15+J16+J17</f>
        <v>35847250.859999999</v>
      </c>
      <c r="K13" s="27">
        <f t="shared" si="0"/>
        <v>31650909.879999999</v>
      </c>
      <c r="L13" s="27">
        <f t="shared" si="0"/>
        <v>33092776.939999998</v>
      </c>
      <c r="M13" s="27">
        <f t="shared" si="0"/>
        <v>33857650.560000002</v>
      </c>
      <c r="N13" s="9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 x14ac:dyDescent="0.25">
      <c r="A14" s="63"/>
      <c r="B14" s="66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28315268.68</v>
      </c>
      <c r="J14" s="27">
        <f>SUM(J15:J17)</f>
        <v>35847250.859999999</v>
      </c>
      <c r="K14" s="27">
        <f t="shared" ref="K14:M14" si="1">SUM(K15:K17)</f>
        <v>31650909.879999999</v>
      </c>
      <c r="L14" s="27">
        <f t="shared" si="1"/>
        <v>33092776.939999998</v>
      </c>
      <c r="M14" s="28">
        <f t="shared" si="1"/>
        <v>33857650.560000002</v>
      </c>
      <c r="N14" s="9"/>
    </row>
    <row r="15" spans="1:31" s="6" customFormat="1" x14ac:dyDescent="0.25">
      <c r="A15" s="63"/>
      <c r="B15" s="66"/>
      <c r="C15" s="43" t="s">
        <v>57</v>
      </c>
      <c r="D15" s="22"/>
      <c r="E15" s="30" t="s">
        <v>6</v>
      </c>
      <c r="F15" s="26" t="s">
        <v>32</v>
      </c>
      <c r="G15" s="30">
        <v>0</v>
      </c>
      <c r="H15" s="26" t="s">
        <v>26</v>
      </c>
      <c r="I15" s="27">
        <f>I36</f>
        <v>0</v>
      </c>
      <c r="J15" s="27">
        <f t="shared" ref="J15:M15" si="2">J36</f>
        <v>0</v>
      </c>
      <c r="K15" s="27">
        <f t="shared" si="2"/>
        <v>0</v>
      </c>
      <c r="L15" s="27">
        <f t="shared" si="2"/>
        <v>0</v>
      </c>
      <c r="M15" s="28">
        <f t="shared" si="2"/>
        <v>0</v>
      </c>
      <c r="N15" s="9"/>
    </row>
    <row r="16" spans="1:31" s="6" customFormat="1" x14ac:dyDescent="0.25">
      <c r="A16" s="63"/>
      <c r="B16" s="66"/>
      <c r="C16" s="43" t="s">
        <v>58</v>
      </c>
      <c r="D16" s="22"/>
      <c r="E16" s="30" t="s">
        <v>6</v>
      </c>
      <c r="F16" s="26" t="s">
        <v>32</v>
      </c>
      <c r="G16" s="30">
        <v>0</v>
      </c>
      <c r="H16" s="26" t="s">
        <v>26</v>
      </c>
      <c r="I16" s="27">
        <f>I20+I28+I37</f>
        <v>2131960</v>
      </c>
      <c r="J16" s="27">
        <f t="shared" ref="J16:M16" si="3">J20+J28+J37</f>
        <v>3685944</v>
      </c>
      <c r="K16" s="27">
        <f t="shared" si="3"/>
        <v>1885944</v>
      </c>
      <c r="L16" s="27">
        <f t="shared" si="3"/>
        <v>1885944</v>
      </c>
      <c r="M16" s="27">
        <f t="shared" si="3"/>
        <v>0</v>
      </c>
      <c r="N16" s="9"/>
    </row>
    <row r="17" spans="1:14" s="6" customFormat="1" ht="31.5" x14ac:dyDescent="0.25">
      <c r="A17" s="63"/>
      <c r="B17" s="66"/>
      <c r="C17" s="43" t="s">
        <v>59</v>
      </c>
      <c r="D17" s="22"/>
      <c r="E17" s="30" t="s">
        <v>6</v>
      </c>
      <c r="F17" s="26" t="s">
        <v>32</v>
      </c>
      <c r="G17" s="30">
        <v>0</v>
      </c>
      <c r="H17" s="26" t="s">
        <v>26</v>
      </c>
      <c r="I17" s="27">
        <f>I21+I29+I38</f>
        <v>26183308.68</v>
      </c>
      <c r="J17" s="27">
        <f t="shared" ref="J17:M17" si="4">J21+J29+J38</f>
        <v>32161306.859999999</v>
      </c>
      <c r="K17" s="27">
        <f t="shared" si="4"/>
        <v>29764965.879999999</v>
      </c>
      <c r="L17" s="27">
        <f t="shared" si="4"/>
        <v>31206832.939999998</v>
      </c>
      <c r="M17" s="27">
        <f t="shared" si="4"/>
        <v>33857650.560000002</v>
      </c>
      <c r="N17" s="9"/>
    </row>
    <row r="18" spans="1:14" s="6" customFormat="1" ht="94.5" x14ac:dyDescent="0.25">
      <c r="A18" s="63"/>
      <c r="B18" s="66"/>
      <c r="C18" s="39" t="s">
        <v>39</v>
      </c>
      <c r="D18" s="22"/>
      <c r="E18" s="26" t="s">
        <v>8</v>
      </c>
      <c r="F18" s="26" t="s">
        <v>32</v>
      </c>
      <c r="G18" s="30">
        <v>0</v>
      </c>
      <c r="H18" s="26" t="s">
        <v>26</v>
      </c>
      <c r="I18" s="27">
        <f>I19+I27+I35</f>
        <v>28315268.68</v>
      </c>
      <c r="J18" s="27">
        <f t="shared" ref="J18:M18" si="5">J19+J27+J35</f>
        <v>35847250.859999999</v>
      </c>
      <c r="K18" s="27">
        <f t="shared" si="5"/>
        <v>31650909.879999999</v>
      </c>
      <c r="L18" s="27">
        <f t="shared" si="5"/>
        <v>33092776.939999998</v>
      </c>
      <c r="M18" s="27">
        <f t="shared" si="5"/>
        <v>33857650.560000002</v>
      </c>
      <c r="N18" s="9"/>
    </row>
    <row r="19" spans="1:14" s="11" customFormat="1" ht="15.6" customHeight="1" x14ac:dyDescent="0.25">
      <c r="A19" s="62" t="s">
        <v>42</v>
      </c>
      <c r="B19" s="65" t="s">
        <v>43</v>
      </c>
      <c r="C19" s="29" t="s">
        <v>31</v>
      </c>
      <c r="D19" s="22"/>
      <c r="E19" s="30" t="s">
        <v>6</v>
      </c>
      <c r="F19" s="26" t="s">
        <v>32</v>
      </c>
      <c r="G19" s="30">
        <v>1</v>
      </c>
      <c r="H19" s="26" t="s">
        <v>26</v>
      </c>
      <c r="I19" s="27">
        <f>SUM(I20:I21)</f>
        <v>8826826.3100000005</v>
      </c>
      <c r="J19" s="27">
        <f t="shared" ref="J19:M19" si="6">SUM(J20:J21)</f>
        <v>15284990.359999999</v>
      </c>
      <c r="K19" s="27">
        <f t="shared" si="6"/>
        <v>10169000.41</v>
      </c>
      <c r="L19" s="27">
        <f t="shared" si="6"/>
        <v>10672415.699999999</v>
      </c>
      <c r="M19" s="28">
        <f t="shared" si="6"/>
        <v>11143363.939999999</v>
      </c>
      <c r="N19" s="15"/>
    </row>
    <row r="20" spans="1:14" s="11" customFormat="1" x14ac:dyDescent="0.25">
      <c r="A20" s="63"/>
      <c r="B20" s="66"/>
      <c r="C20" s="22" t="s">
        <v>28</v>
      </c>
      <c r="D20" s="22"/>
      <c r="E20" s="30" t="s">
        <v>6</v>
      </c>
      <c r="F20" s="26" t="s">
        <v>32</v>
      </c>
      <c r="G20" s="30">
        <v>1</v>
      </c>
      <c r="H20" s="26" t="s">
        <v>26</v>
      </c>
      <c r="I20" s="27">
        <f>I24</f>
        <v>100000</v>
      </c>
      <c r="J20" s="27">
        <f t="shared" ref="J20:M20" si="7">J24</f>
        <v>1800000</v>
      </c>
      <c r="K20" s="27">
        <f t="shared" si="7"/>
        <v>0</v>
      </c>
      <c r="L20" s="27">
        <f t="shared" si="7"/>
        <v>0</v>
      </c>
      <c r="M20" s="28">
        <f t="shared" si="7"/>
        <v>0</v>
      </c>
      <c r="N20" s="15"/>
    </row>
    <row r="21" spans="1:14" s="11" customFormat="1" ht="31.5" x14ac:dyDescent="0.25">
      <c r="A21" s="63"/>
      <c r="B21" s="66"/>
      <c r="C21" s="22" t="s">
        <v>29</v>
      </c>
      <c r="D21" s="22"/>
      <c r="E21" s="30" t="s">
        <v>6</v>
      </c>
      <c r="F21" s="26" t="s">
        <v>32</v>
      </c>
      <c r="G21" s="30">
        <v>1</v>
      </c>
      <c r="H21" s="26" t="s">
        <v>26</v>
      </c>
      <c r="I21" s="27">
        <f>I25</f>
        <v>8726826.3100000005</v>
      </c>
      <c r="J21" s="27">
        <f>J25</f>
        <v>13484990.359999999</v>
      </c>
      <c r="K21" s="27">
        <f>K25</f>
        <v>10169000.41</v>
      </c>
      <c r="L21" s="27">
        <f>L25</f>
        <v>10672415.699999999</v>
      </c>
      <c r="M21" s="28">
        <f>M25</f>
        <v>11143363.939999999</v>
      </c>
      <c r="N21" s="15"/>
    </row>
    <row r="22" spans="1:14" s="11" customFormat="1" ht="94.5" x14ac:dyDescent="0.25">
      <c r="A22" s="64"/>
      <c r="B22" s="67"/>
      <c r="C22" s="39" t="s">
        <v>40</v>
      </c>
      <c r="D22" s="22"/>
      <c r="E22" s="26" t="s">
        <v>8</v>
      </c>
      <c r="F22" s="26" t="s">
        <v>32</v>
      </c>
      <c r="G22" s="30">
        <v>1</v>
      </c>
      <c r="H22" s="26" t="s">
        <v>26</v>
      </c>
      <c r="I22" s="27">
        <f>I26</f>
        <v>8826826.3100000005</v>
      </c>
      <c r="J22" s="27">
        <f t="shared" ref="J22:M22" si="8">J26</f>
        <v>15284990.359999999</v>
      </c>
      <c r="K22" s="27">
        <f t="shared" si="8"/>
        <v>10169000.41</v>
      </c>
      <c r="L22" s="27">
        <f t="shared" si="8"/>
        <v>10672415.699999999</v>
      </c>
      <c r="M22" s="27">
        <f t="shared" si="8"/>
        <v>11143363.939999999</v>
      </c>
      <c r="N22" s="15"/>
    </row>
    <row r="23" spans="1:14" s="11" customFormat="1" ht="15.6" customHeight="1" x14ac:dyDescent="0.25">
      <c r="A23" s="68" t="s">
        <v>11</v>
      </c>
      <c r="B23" s="70" t="s">
        <v>44</v>
      </c>
      <c r="C23" s="22" t="s">
        <v>30</v>
      </c>
      <c r="D23" s="55" t="s">
        <v>6</v>
      </c>
      <c r="E23" s="22" t="s">
        <v>6</v>
      </c>
      <c r="F23" s="31" t="s">
        <v>32</v>
      </c>
      <c r="G23" s="22">
        <v>1</v>
      </c>
      <c r="H23" s="31" t="s">
        <v>32</v>
      </c>
      <c r="I23" s="27">
        <f>SUM(I24:I25)</f>
        <v>8826826.3100000005</v>
      </c>
      <c r="J23" s="27">
        <f t="shared" ref="J23:M23" si="9">SUM(J24:J25)</f>
        <v>15284990.359999999</v>
      </c>
      <c r="K23" s="27">
        <f t="shared" si="9"/>
        <v>10169000.41</v>
      </c>
      <c r="L23" s="27">
        <f t="shared" si="9"/>
        <v>10672415.699999999</v>
      </c>
      <c r="M23" s="28">
        <f t="shared" si="9"/>
        <v>11143363.939999999</v>
      </c>
      <c r="N23" s="19"/>
    </row>
    <row r="24" spans="1:14" s="12" customFormat="1" x14ac:dyDescent="0.25">
      <c r="A24" s="69"/>
      <c r="B24" s="71"/>
      <c r="C24" s="30" t="s">
        <v>28</v>
      </c>
      <c r="D24" s="55"/>
      <c r="E24" s="30" t="s">
        <v>6</v>
      </c>
      <c r="F24" s="26" t="s">
        <v>32</v>
      </c>
      <c r="G24" s="30">
        <v>1</v>
      </c>
      <c r="H24" s="26" t="s">
        <v>32</v>
      </c>
      <c r="I24" s="32">
        <v>100000</v>
      </c>
      <c r="J24" s="32">
        <v>1800000</v>
      </c>
      <c r="K24" s="32">
        <v>0</v>
      </c>
      <c r="L24" s="32">
        <v>0</v>
      </c>
      <c r="M24" s="33">
        <v>0</v>
      </c>
      <c r="N24" s="15"/>
    </row>
    <row r="25" spans="1:14" s="12" customFormat="1" ht="31.5" x14ac:dyDescent="0.25">
      <c r="A25" s="69"/>
      <c r="B25" s="71"/>
      <c r="C25" s="30" t="s">
        <v>29</v>
      </c>
      <c r="D25" s="55"/>
      <c r="E25" s="30" t="s">
        <v>6</v>
      </c>
      <c r="F25" s="26" t="s">
        <v>32</v>
      </c>
      <c r="G25" s="30">
        <v>1</v>
      </c>
      <c r="H25" s="26" t="s">
        <v>32</v>
      </c>
      <c r="I25" s="32">
        <f>I26-100000</f>
        <v>8726826.3100000005</v>
      </c>
      <c r="J25" s="32">
        <v>13484990.359999999</v>
      </c>
      <c r="K25" s="32">
        <f t="shared" ref="K25:M25" si="10">K26</f>
        <v>10169000.41</v>
      </c>
      <c r="L25" s="32">
        <f t="shared" si="10"/>
        <v>10672415.699999999</v>
      </c>
      <c r="M25" s="32">
        <f t="shared" si="10"/>
        <v>11143363.939999999</v>
      </c>
      <c r="N25" s="15"/>
    </row>
    <row r="26" spans="1:14" s="12" customFormat="1" ht="94.5" x14ac:dyDescent="0.25">
      <c r="A26" s="69"/>
      <c r="B26" s="71"/>
      <c r="C26" s="38" t="s">
        <v>40</v>
      </c>
      <c r="D26" s="55"/>
      <c r="E26" s="26" t="s">
        <v>8</v>
      </c>
      <c r="F26" s="26" t="s">
        <v>32</v>
      </c>
      <c r="G26" s="30">
        <v>1</v>
      </c>
      <c r="H26" s="26" t="s">
        <v>32</v>
      </c>
      <c r="I26" s="32">
        <f>8641826.31+85000+100000</f>
        <v>8826826.3100000005</v>
      </c>
      <c r="J26" s="32">
        <v>15284990.359999999</v>
      </c>
      <c r="K26" s="32">
        <v>10169000.41</v>
      </c>
      <c r="L26" s="32">
        <v>10672415.699999999</v>
      </c>
      <c r="M26" s="33">
        <v>11143363.939999999</v>
      </c>
      <c r="N26" s="15"/>
    </row>
    <row r="27" spans="1:14" s="12" customFormat="1" x14ac:dyDescent="0.25">
      <c r="A27" s="62" t="s">
        <v>4</v>
      </c>
      <c r="B27" s="65" t="s">
        <v>45</v>
      </c>
      <c r="C27" s="29" t="s">
        <v>31</v>
      </c>
      <c r="D27" s="40"/>
      <c r="E27" s="41" t="s">
        <v>6</v>
      </c>
      <c r="F27" s="26" t="s">
        <v>32</v>
      </c>
      <c r="G27" s="41">
        <v>2</v>
      </c>
      <c r="H27" s="26" t="s">
        <v>26</v>
      </c>
      <c r="I27" s="27">
        <f>SUM(I28:I29)</f>
        <v>16646572.039999999</v>
      </c>
      <c r="J27" s="27">
        <f t="shared" ref="J27:M27" si="11">SUM(J28:J29)</f>
        <v>18041392.32</v>
      </c>
      <c r="K27" s="27">
        <f t="shared" si="11"/>
        <v>18961491.289999999</v>
      </c>
      <c r="L27" s="27">
        <f t="shared" si="11"/>
        <v>19900093.059999999</v>
      </c>
      <c r="M27" s="28">
        <f t="shared" si="11"/>
        <v>21549183.920000002</v>
      </c>
      <c r="N27" s="15"/>
    </row>
    <row r="28" spans="1:14" s="12" customFormat="1" x14ac:dyDescent="0.25">
      <c r="A28" s="63"/>
      <c r="B28" s="66"/>
      <c r="C28" s="43" t="s">
        <v>58</v>
      </c>
      <c r="D28" s="40"/>
      <c r="E28" s="41" t="s">
        <v>6</v>
      </c>
      <c r="F28" s="26" t="s">
        <v>32</v>
      </c>
      <c r="G28" s="41">
        <v>2</v>
      </c>
      <c r="H28" s="26" t="s">
        <v>26</v>
      </c>
      <c r="I28" s="27">
        <f>I32</f>
        <v>150000</v>
      </c>
      <c r="J28" s="27">
        <f t="shared" ref="J28:M28" si="12">J32</f>
        <v>0</v>
      </c>
      <c r="K28" s="27">
        <f t="shared" si="12"/>
        <v>0</v>
      </c>
      <c r="L28" s="27">
        <f t="shared" si="12"/>
        <v>0</v>
      </c>
      <c r="M28" s="27">
        <f t="shared" si="12"/>
        <v>0</v>
      </c>
      <c r="N28" s="15"/>
    </row>
    <row r="29" spans="1:14" s="12" customFormat="1" ht="31.5" x14ac:dyDescent="0.25">
      <c r="A29" s="63"/>
      <c r="B29" s="66"/>
      <c r="C29" s="43" t="s">
        <v>59</v>
      </c>
      <c r="D29" s="40"/>
      <c r="E29" s="41" t="s">
        <v>6</v>
      </c>
      <c r="F29" s="26" t="s">
        <v>32</v>
      </c>
      <c r="G29" s="41">
        <v>2</v>
      </c>
      <c r="H29" s="26" t="s">
        <v>26</v>
      </c>
      <c r="I29" s="27">
        <f>I33</f>
        <v>16496572.039999999</v>
      </c>
      <c r="J29" s="27">
        <f t="shared" ref="J29:M29" si="13">J33</f>
        <v>18041392.32</v>
      </c>
      <c r="K29" s="27">
        <f t="shared" si="13"/>
        <v>18961491.289999999</v>
      </c>
      <c r="L29" s="27">
        <f t="shared" si="13"/>
        <v>19900093.059999999</v>
      </c>
      <c r="M29" s="27">
        <f t="shared" si="13"/>
        <v>21549183.920000002</v>
      </c>
      <c r="N29" s="15"/>
    </row>
    <row r="30" spans="1:14" s="12" customFormat="1" ht="100.9" customHeight="1" x14ac:dyDescent="0.25">
      <c r="A30" s="64"/>
      <c r="B30" s="67"/>
      <c r="C30" s="40" t="s">
        <v>40</v>
      </c>
      <c r="D30" s="40"/>
      <c r="E30" s="26" t="s">
        <v>8</v>
      </c>
      <c r="F30" s="26" t="s">
        <v>32</v>
      </c>
      <c r="G30" s="41">
        <v>2</v>
      </c>
      <c r="H30" s="26" t="s">
        <v>26</v>
      </c>
      <c r="I30" s="27">
        <f>I31</f>
        <v>16646572.039999999</v>
      </c>
      <c r="J30" s="27">
        <f t="shared" ref="J30:M30" si="14">J31</f>
        <v>18041392.32</v>
      </c>
      <c r="K30" s="27">
        <f t="shared" si="14"/>
        <v>18961491.289999999</v>
      </c>
      <c r="L30" s="27">
        <f t="shared" si="14"/>
        <v>19900093.059999999</v>
      </c>
      <c r="M30" s="27">
        <f t="shared" si="14"/>
        <v>21549183.920000002</v>
      </c>
      <c r="N30" s="15"/>
    </row>
    <row r="31" spans="1:14" s="12" customFormat="1" x14ac:dyDescent="0.25">
      <c r="A31" s="68" t="s">
        <v>11</v>
      </c>
      <c r="B31" s="70" t="s">
        <v>46</v>
      </c>
      <c r="C31" s="40" t="s">
        <v>30</v>
      </c>
      <c r="D31" s="55" t="s">
        <v>6</v>
      </c>
      <c r="E31" s="40" t="s">
        <v>6</v>
      </c>
      <c r="F31" s="31" t="s">
        <v>32</v>
      </c>
      <c r="G31" s="40">
        <v>2</v>
      </c>
      <c r="H31" s="31" t="s">
        <v>32</v>
      </c>
      <c r="I31" s="27">
        <f>SUM(I32:I33)</f>
        <v>16646572.039999999</v>
      </c>
      <c r="J31" s="27">
        <f t="shared" ref="J31:M31" si="15">SUM(J32:J33)</f>
        <v>18041392.32</v>
      </c>
      <c r="K31" s="27">
        <f t="shared" si="15"/>
        <v>18961491.289999999</v>
      </c>
      <c r="L31" s="27">
        <f t="shared" si="15"/>
        <v>19900093.059999999</v>
      </c>
      <c r="M31" s="28">
        <f t="shared" si="15"/>
        <v>21549183.920000002</v>
      </c>
      <c r="N31" s="15"/>
    </row>
    <row r="32" spans="1:14" s="12" customFormat="1" x14ac:dyDescent="0.25">
      <c r="A32" s="69"/>
      <c r="B32" s="71"/>
      <c r="C32" s="41" t="s">
        <v>28</v>
      </c>
      <c r="D32" s="55"/>
      <c r="E32" s="41" t="s">
        <v>6</v>
      </c>
      <c r="F32" s="26" t="s">
        <v>32</v>
      </c>
      <c r="G32" s="41">
        <v>2</v>
      </c>
      <c r="H32" s="26" t="s">
        <v>32</v>
      </c>
      <c r="I32" s="32">
        <v>150000</v>
      </c>
      <c r="J32" s="32">
        <v>0</v>
      </c>
      <c r="K32" s="32">
        <v>0</v>
      </c>
      <c r="L32" s="32">
        <v>0</v>
      </c>
      <c r="M32" s="33">
        <v>0</v>
      </c>
      <c r="N32" s="15"/>
    </row>
    <row r="33" spans="1:16" s="12" customFormat="1" ht="31.5" x14ac:dyDescent="0.25">
      <c r="A33" s="69"/>
      <c r="B33" s="71"/>
      <c r="C33" s="41" t="s">
        <v>29</v>
      </c>
      <c r="D33" s="55"/>
      <c r="E33" s="41" t="s">
        <v>6</v>
      </c>
      <c r="F33" s="26" t="s">
        <v>32</v>
      </c>
      <c r="G33" s="41">
        <v>2</v>
      </c>
      <c r="H33" s="26" t="s">
        <v>32</v>
      </c>
      <c r="I33" s="32">
        <f>I34-150000</f>
        <v>16496572.039999999</v>
      </c>
      <c r="J33" s="32">
        <f t="shared" ref="J33:M33" si="16">J34</f>
        <v>18041392.32</v>
      </c>
      <c r="K33" s="32">
        <f t="shared" si="16"/>
        <v>18961491.289999999</v>
      </c>
      <c r="L33" s="32">
        <f t="shared" si="16"/>
        <v>19900093.059999999</v>
      </c>
      <c r="M33" s="32">
        <f t="shared" si="16"/>
        <v>21549183.920000002</v>
      </c>
      <c r="N33" s="15"/>
    </row>
    <row r="34" spans="1:16" s="12" customFormat="1" ht="94.5" x14ac:dyDescent="0.25">
      <c r="A34" s="69"/>
      <c r="B34" s="71"/>
      <c r="C34" s="41" t="s">
        <v>40</v>
      </c>
      <c r="D34" s="55"/>
      <c r="E34" s="26" t="s">
        <v>8</v>
      </c>
      <c r="F34" s="26" t="s">
        <v>32</v>
      </c>
      <c r="G34" s="41">
        <v>2</v>
      </c>
      <c r="H34" s="26" t="s">
        <v>32</v>
      </c>
      <c r="I34" s="32">
        <f>16496572.04+150000</f>
        <v>16646572.039999999</v>
      </c>
      <c r="J34" s="32">
        <f>18040192.32+1200</f>
        <v>18041392.32</v>
      </c>
      <c r="K34" s="32">
        <f>18960291.29+1200</f>
        <v>18961491.289999999</v>
      </c>
      <c r="L34" s="32">
        <f>19898893.06+1200</f>
        <v>19900093.059999999</v>
      </c>
      <c r="M34" s="33">
        <v>21549183.920000002</v>
      </c>
      <c r="N34" s="15"/>
    </row>
    <row r="35" spans="1:16" s="8" customFormat="1" x14ac:dyDescent="0.25">
      <c r="A35" s="53" t="s">
        <v>5</v>
      </c>
      <c r="B35" s="55" t="s">
        <v>47</v>
      </c>
      <c r="C35" s="22" t="s">
        <v>30</v>
      </c>
      <c r="D35" s="22" t="s">
        <v>6</v>
      </c>
      <c r="E35" s="30" t="s">
        <v>6</v>
      </c>
      <c r="F35" s="26" t="s">
        <v>32</v>
      </c>
      <c r="G35" s="30">
        <v>3</v>
      </c>
      <c r="H35" s="26" t="s">
        <v>26</v>
      </c>
      <c r="I35" s="27">
        <f>SUM(I36:I38)</f>
        <v>2841870.33</v>
      </c>
      <c r="J35" s="27">
        <f t="shared" ref="J35:M35" si="17">SUM(J36:J38)</f>
        <v>2520868.1800000002</v>
      </c>
      <c r="K35" s="27">
        <f t="shared" si="17"/>
        <v>2520418.1800000002</v>
      </c>
      <c r="L35" s="27">
        <f t="shared" si="17"/>
        <v>2520268.1800000002</v>
      </c>
      <c r="M35" s="28">
        <f t="shared" si="17"/>
        <v>1165102.7</v>
      </c>
      <c r="N35" s="9"/>
      <c r="O35" s="17"/>
      <c r="P35" s="17"/>
    </row>
    <row r="36" spans="1:16" s="8" customFormat="1" x14ac:dyDescent="0.25">
      <c r="A36" s="53"/>
      <c r="B36" s="55"/>
      <c r="C36" s="43" t="s">
        <v>57</v>
      </c>
      <c r="D36" s="22" t="s">
        <v>6</v>
      </c>
      <c r="E36" s="30" t="s">
        <v>6</v>
      </c>
      <c r="F36" s="26" t="s">
        <v>32</v>
      </c>
      <c r="G36" s="30">
        <v>3</v>
      </c>
      <c r="H36" s="26" t="s">
        <v>26</v>
      </c>
      <c r="I36" s="27">
        <v>0</v>
      </c>
      <c r="J36" s="27">
        <v>0</v>
      </c>
      <c r="K36" s="27">
        <v>0</v>
      </c>
      <c r="L36" s="27">
        <v>0</v>
      </c>
      <c r="M36" s="28">
        <v>0</v>
      </c>
      <c r="N36" s="9"/>
      <c r="O36" s="17"/>
    </row>
    <row r="37" spans="1:16" s="8" customFormat="1" x14ac:dyDescent="0.25">
      <c r="A37" s="53"/>
      <c r="B37" s="55"/>
      <c r="C37" s="43" t="s">
        <v>58</v>
      </c>
      <c r="D37" s="22" t="s">
        <v>6</v>
      </c>
      <c r="E37" s="30" t="s">
        <v>6</v>
      </c>
      <c r="F37" s="26" t="s">
        <v>32</v>
      </c>
      <c r="G37" s="30">
        <v>3</v>
      </c>
      <c r="H37" s="26" t="s">
        <v>26</v>
      </c>
      <c r="I37" s="27">
        <f>I41+I45</f>
        <v>1881960</v>
      </c>
      <c r="J37" s="27">
        <f t="shared" ref="J37:M37" si="18">J41+J45</f>
        <v>1885944</v>
      </c>
      <c r="K37" s="27">
        <f t="shared" si="18"/>
        <v>1885944</v>
      </c>
      <c r="L37" s="27">
        <f t="shared" si="18"/>
        <v>1885944</v>
      </c>
      <c r="M37" s="27">
        <f t="shared" si="18"/>
        <v>0</v>
      </c>
      <c r="N37" s="9"/>
      <c r="O37" s="17"/>
    </row>
    <row r="38" spans="1:16" s="8" customFormat="1" ht="31.5" x14ac:dyDescent="0.25">
      <c r="A38" s="53"/>
      <c r="B38" s="55"/>
      <c r="C38" s="43" t="s">
        <v>59</v>
      </c>
      <c r="D38" s="22" t="s">
        <v>6</v>
      </c>
      <c r="E38" s="30" t="s">
        <v>6</v>
      </c>
      <c r="F38" s="26" t="s">
        <v>32</v>
      </c>
      <c r="G38" s="30">
        <v>3</v>
      </c>
      <c r="H38" s="26" t="s">
        <v>26</v>
      </c>
      <c r="I38" s="27">
        <f>I55+I46+I42</f>
        <v>959910.33</v>
      </c>
      <c r="J38" s="27">
        <f t="shared" ref="J38:M38" si="19">J55+J46+J42</f>
        <v>634924.18000000005</v>
      </c>
      <c r="K38" s="27">
        <f t="shared" si="19"/>
        <v>634474.18000000005</v>
      </c>
      <c r="L38" s="27">
        <f t="shared" si="19"/>
        <v>634324.18000000005</v>
      </c>
      <c r="M38" s="27">
        <f t="shared" si="19"/>
        <v>1165102.7</v>
      </c>
      <c r="N38" s="9"/>
      <c r="O38" s="17"/>
    </row>
    <row r="39" spans="1:16" s="8" customFormat="1" ht="94.5" x14ac:dyDescent="0.25">
      <c r="A39" s="53"/>
      <c r="B39" s="55"/>
      <c r="C39" s="39" t="s">
        <v>40</v>
      </c>
      <c r="D39" s="22"/>
      <c r="E39" s="26" t="s">
        <v>8</v>
      </c>
      <c r="F39" s="26" t="s">
        <v>32</v>
      </c>
      <c r="G39" s="30">
        <v>3</v>
      </c>
      <c r="H39" s="26" t="s">
        <v>26</v>
      </c>
      <c r="I39" s="27">
        <f>I40+I44+I56</f>
        <v>2841870.33</v>
      </c>
      <c r="J39" s="27">
        <f t="shared" ref="J39:M39" si="20">J40+J44+J56</f>
        <v>2520868.1800000002</v>
      </c>
      <c r="K39" s="27">
        <f t="shared" si="20"/>
        <v>2520418.1800000002</v>
      </c>
      <c r="L39" s="27">
        <f t="shared" si="20"/>
        <v>2520268.1800000002</v>
      </c>
      <c r="M39" s="27">
        <f t="shared" si="20"/>
        <v>1165102.7</v>
      </c>
      <c r="N39" s="9"/>
      <c r="O39" s="17"/>
    </row>
    <row r="40" spans="1:16" s="6" customFormat="1" x14ac:dyDescent="0.25">
      <c r="A40" s="60" t="s">
        <v>13</v>
      </c>
      <c r="B40" s="61" t="s">
        <v>48</v>
      </c>
      <c r="C40" s="22" t="s">
        <v>30</v>
      </c>
      <c r="D40" s="55" t="s">
        <v>6</v>
      </c>
      <c r="E40" s="31" t="s">
        <v>6</v>
      </c>
      <c r="F40" s="31" t="s">
        <v>32</v>
      </c>
      <c r="G40" s="22">
        <v>3</v>
      </c>
      <c r="H40" s="31" t="s">
        <v>32</v>
      </c>
      <c r="I40" s="27">
        <f>I41+I42</f>
        <v>52872</v>
      </c>
      <c r="J40" s="27">
        <f t="shared" ref="J40:M40" si="21">J41+J42</f>
        <v>56856</v>
      </c>
      <c r="K40" s="27">
        <f t="shared" si="21"/>
        <v>56856</v>
      </c>
      <c r="L40" s="27">
        <f t="shared" si="21"/>
        <v>56856</v>
      </c>
      <c r="M40" s="27">
        <f t="shared" si="21"/>
        <v>0</v>
      </c>
      <c r="N40" s="18"/>
    </row>
    <row r="41" spans="1:16" s="6" customFormat="1" x14ac:dyDescent="0.25">
      <c r="A41" s="60"/>
      <c r="B41" s="61"/>
      <c r="C41" s="41" t="s">
        <v>28</v>
      </c>
      <c r="D41" s="55"/>
      <c r="E41" s="26" t="s">
        <v>6</v>
      </c>
      <c r="F41" s="26" t="s">
        <v>32</v>
      </c>
      <c r="G41" s="41">
        <v>3</v>
      </c>
      <c r="H41" s="26" t="s">
        <v>32</v>
      </c>
      <c r="I41" s="27">
        <f>I43</f>
        <v>52872</v>
      </c>
      <c r="J41" s="27">
        <f t="shared" ref="J41:M41" si="22">J43</f>
        <v>56856</v>
      </c>
      <c r="K41" s="27">
        <f t="shared" si="22"/>
        <v>56856</v>
      </c>
      <c r="L41" s="27">
        <f t="shared" si="22"/>
        <v>56856</v>
      </c>
      <c r="M41" s="27">
        <f t="shared" si="22"/>
        <v>0</v>
      </c>
      <c r="N41" s="18"/>
    </row>
    <row r="42" spans="1:16" s="7" customFormat="1" ht="31.5" x14ac:dyDescent="0.25">
      <c r="A42" s="60"/>
      <c r="B42" s="61"/>
      <c r="C42" s="38" t="s">
        <v>29</v>
      </c>
      <c r="D42" s="55"/>
      <c r="E42" s="26" t="s">
        <v>6</v>
      </c>
      <c r="F42" s="26" t="s">
        <v>32</v>
      </c>
      <c r="G42" s="30">
        <v>3</v>
      </c>
      <c r="H42" s="26" t="s">
        <v>32</v>
      </c>
      <c r="I42" s="32">
        <v>0</v>
      </c>
      <c r="J42" s="32">
        <v>0</v>
      </c>
      <c r="K42" s="32">
        <v>0</v>
      </c>
      <c r="L42" s="32">
        <v>0</v>
      </c>
      <c r="M42" s="32">
        <f t="shared" ref="M42" si="23">M43</f>
        <v>0</v>
      </c>
      <c r="N42" s="9"/>
    </row>
    <row r="43" spans="1:16" s="7" customFormat="1" ht="112.9" customHeight="1" x14ac:dyDescent="0.25">
      <c r="A43" s="60"/>
      <c r="B43" s="61"/>
      <c r="C43" s="38" t="s">
        <v>40</v>
      </c>
      <c r="D43" s="55"/>
      <c r="E43" s="26" t="s">
        <v>8</v>
      </c>
      <c r="F43" s="26" t="s">
        <v>32</v>
      </c>
      <c r="G43" s="30">
        <v>3</v>
      </c>
      <c r="H43" s="26" t="s">
        <v>32</v>
      </c>
      <c r="I43" s="32">
        <v>52872</v>
      </c>
      <c r="J43" s="32">
        <v>56856</v>
      </c>
      <c r="K43" s="32">
        <v>56856</v>
      </c>
      <c r="L43" s="32">
        <v>56856</v>
      </c>
      <c r="M43" s="33">
        <v>0</v>
      </c>
      <c r="N43" s="9"/>
    </row>
    <row r="44" spans="1:16" s="6" customFormat="1" x14ac:dyDescent="0.25">
      <c r="A44" s="60" t="s">
        <v>12</v>
      </c>
      <c r="B44" s="61" t="s">
        <v>49</v>
      </c>
      <c r="C44" s="22" t="s">
        <v>30</v>
      </c>
      <c r="D44" s="55" t="s">
        <v>6</v>
      </c>
      <c r="E44" s="31" t="s">
        <v>6</v>
      </c>
      <c r="F44" s="31" t="s">
        <v>32</v>
      </c>
      <c r="G44" s="22">
        <v>3</v>
      </c>
      <c r="H44" s="31" t="s">
        <v>33</v>
      </c>
      <c r="I44" s="27">
        <f>I45+I46</f>
        <v>1829088</v>
      </c>
      <c r="J44" s="27">
        <f t="shared" ref="J44:M44" si="24">J45+J46</f>
        <v>1829088</v>
      </c>
      <c r="K44" s="27">
        <f t="shared" si="24"/>
        <v>1829088</v>
      </c>
      <c r="L44" s="27">
        <f t="shared" si="24"/>
        <v>1829088</v>
      </c>
      <c r="M44" s="27">
        <f t="shared" si="24"/>
        <v>0</v>
      </c>
      <c r="N44" s="9"/>
    </row>
    <row r="45" spans="1:16" s="6" customFormat="1" x14ac:dyDescent="0.25">
      <c r="A45" s="60"/>
      <c r="B45" s="61"/>
      <c r="C45" s="44" t="s">
        <v>58</v>
      </c>
      <c r="D45" s="55"/>
      <c r="E45" s="26" t="s">
        <v>6</v>
      </c>
      <c r="F45" s="26" t="s">
        <v>32</v>
      </c>
      <c r="G45" s="41">
        <v>3</v>
      </c>
      <c r="H45" s="26" t="s">
        <v>33</v>
      </c>
      <c r="I45" s="27">
        <f>I47</f>
        <v>1829088</v>
      </c>
      <c r="J45" s="27">
        <f t="shared" ref="J45:M45" si="25">J47</f>
        <v>1829088</v>
      </c>
      <c r="K45" s="27">
        <f t="shared" si="25"/>
        <v>1829088</v>
      </c>
      <c r="L45" s="27">
        <f t="shared" si="25"/>
        <v>1829088</v>
      </c>
      <c r="M45" s="27">
        <f t="shared" si="25"/>
        <v>0</v>
      </c>
      <c r="N45" s="9"/>
    </row>
    <row r="46" spans="1:16" s="7" customFormat="1" ht="31.5" x14ac:dyDescent="0.25">
      <c r="A46" s="60"/>
      <c r="B46" s="61"/>
      <c r="C46" s="44" t="s">
        <v>59</v>
      </c>
      <c r="D46" s="55"/>
      <c r="E46" s="26" t="s">
        <v>6</v>
      </c>
      <c r="F46" s="26" t="s">
        <v>32</v>
      </c>
      <c r="G46" s="30">
        <v>3</v>
      </c>
      <c r="H46" s="26" t="s">
        <v>33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9"/>
    </row>
    <row r="47" spans="1:16" s="7" customFormat="1" ht="137.44999999999999" customHeight="1" x14ac:dyDescent="0.25">
      <c r="A47" s="60"/>
      <c r="B47" s="61"/>
      <c r="C47" s="38" t="s">
        <v>40</v>
      </c>
      <c r="D47" s="22"/>
      <c r="E47" s="26" t="s">
        <v>8</v>
      </c>
      <c r="F47" s="26" t="s">
        <v>32</v>
      </c>
      <c r="G47" s="30">
        <v>3</v>
      </c>
      <c r="H47" s="26" t="s">
        <v>33</v>
      </c>
      <c r="I47" s="32">
        <v>1829088</v>
      </c>
      <c r="J47" s="32">
        <v>1829088</v>
      </c>
      <c r="K47" s="32">
        <v>1829088</v>
      </c>
      <c r="L47" s="32">
        <v>1829088</v>
      </c>
      <c r="M47" s="33">
        <v>0</v>
      </c>
      <c r="N47" s="9"/>
    </row>
    <row r="48" spans="1:16" s="11" customFormat="1" hidden="1" x14ac:dyDescent="0.25">
      <c r="A48" s="60" t="s">
        <v>16</v>
      </c>
      <c r="B48" s="61" t="s">
        <v>35</v>
      </c>
      <c r="C48" s="22" t="s">
        <v>30</v>
      </c>
      <c r="D48" s="22"/>
      <c r="E48" s="31" t="s">
        <v>6</v>
      </c>
      <c r="F48" s="31" t="s">
        <v>25</v>
      </c>
      <c r="G48" s="22">
        <v>2</v>
      </c>
      <c r="H48" s="31" t="s">
        <v>34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19"/>
    </row>
    <row r="49" spans="1:16" s="13" customFormat="1" hidden="1" x14ac:dyDescent="0.25">
      <c r="A49" s="60"/>
      <c r="B49" s="61"/>
      <c r="C49" s="30" t="s">
        <v>27</v>
      </c>
      <c r="D49" s="22"/>
      <c r="E49" s="26" t="s">
        <v>6</v>
      </c>
      <c r="F49" s="26" t="s">
        <v>25</v>
      </c>
      <c r="G49" s="30">
        <v>2</v>
      </c>
      <c r="H49" s="26" t="s">
        <v>34</v>
      </c>
      <c r="I49" s="32">
        <v>0</v>
      </c>
      <c r="J49" s="32">
        <v>0</v>
      </c>
      <c r="K49" s="32">
        <v>0</v>
      </c>
      <c r="L49" s="32">
        <v>0</v>
      </c>
      <c r="M49" s="33">
        <v>0</v>
      </c>
      <c r="N49" s="15"/>
    </row>
    <row r="50" spans="1:16" s="13" customFormat="1" hidden="1" x14ac:dyDescent="0.25">
      <c r="A50" s="60"/>
      <c r="B50" s="61"/>
      <c r="C50" s="30" t="s">
        <v>28</v>
      </c>
      <c r="D50" s="22"/>
      <c r="E50" s="26" t="s">
        <v>6</v>
      </c>
      <c r="F50" s="26" t="s">
        <v>25</v>
      </c>
      <c r="G50" s="30">
        <v>2</v>
      </c>
      <c r="H50" s="26" t="s">
        <v>34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  <c r="N50" s="15"/>
    </row>
    <row r="51" spans="1:16" s="13" customFormat="1" ht="31.5" hidden="1" x14ac:dyDescent="0.25">
      <c r="A51" s="60"/>
      <c r="B51" s="61"/>
      <c r="C51" s="30" t="s">
        <v>29</v>
      </c>
      <c r="D51" s="22"/>
      <c r="E51" s="26" t="s">
        <v>6</v>
      </c>
      <c r="F51" s="26" t="s">
        <v>25</v>
      </c>
      <c r="G51" s="30">
        <v>2</v>
      </c>
      <c r="H51" s="26" t="s">
        <v>34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15"/>
    </row>
    <row r="52" spans="1:16" s="13" customFormat="1" ht="94.5" hidden="1" x14ac:dyDescent="0.25">
      <c r="A52" s="60"/>
      <c r="B52" s="61"/>
      <c r="C52" s="30" t="s">
        <v>24</v>
      </c>
      <c r="D52" s="22"/>
      <c r="E52" s="26" t="s">
        <v>7</v>
      </c>
      <c r="F52" s="26" t="s">
        <v>25</v>
      </c>
      <c r="G52" s="30">
        <v>2</v>
      </c>
      <c r="H52" s="26" t="s">
        <v>34</v>
      </c>
      <c r="I52" s="32">
        <v>0</v>
      </c>
      <c r="J52" s="32">
        <v>0</v>
      </c>
      <c r="K52" s="32">
        <v>0</v>
      </c>
      <c r="L52" s="32">
        <v>0</v>
      </c>
      <c r="M52" s="33">
        <v>0</v>
      </c>
      <c r="N52" s="15"/>
    </row>
    <row r="53" spans="1:16" s="6" customFormat="1" ht="15.6" customHeight="1" x14ac:dyDescent="0.25">
      <c r="A53" s="68" t="s">
        <v>50</v>
      </c>
      <c r="B53" s="70" t="s">
        <v>51</v>
      </c>
      <c r="C53" s="22" t="s">
        <v>30</v>
      </c>
      <c r="D53" s="22" t="s">
        <v>6</v>
      </c>
      <c r="E53" s="31" t="s">
        <v>6</v>
      </c>
      <c r="F53" s="31" t="s">
        <v>32</v>
      </c>
      <c r="G53" s="22">
        <v>3</v>
      </c>
      <c r="H53" s="31" t="s">
        <v>25</v>
      </c>
      <c r="I53" s="27">
        <f>I54+I55</f>
        <v>959910.33</v>
      </c>
      <c r="J53" s="27">
        <f t="shared" ref="J53:M53" si="26">J54+J55</f>
        <v>634924.18000000005</v>
      </c>
      <c r="K53" s="27">
        <f t="shared" si="26"/>
        <v>634474.18000000005</v>
      </c>
      <c r="L53" s="27">
        <f t="shared" si="26"/>
        <v>634324.18000000005</v>
      </c>
      <c r="M53" s="28">
        <f t="shared" si="26"/>
        <v>1165102.7</v>
      </c>
      <c r="N53" s="18"/>
    </row>
    <row r="54" spans="1:16" s="8" customFormat="1" x14ac:dyDescent="0.25">
      <c r="A54" s="69"/>
      <c r="B54" s="71"/>
      <c r="C54" s="44" t="s">
        <v>58</v>
      </c>
      <c r="D54" s="30"/>
      <c r="E54" s="26" t="s">
        <v>6</v>
      </c>
      <c r="F54" s="26" t="s">
        <v>32</v>
      </c>
      <c r="G54" s="30">
        <v>3</v>
      </c>
      <c r="H54" s="26" t="s">
        <v>25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9"/>
    </row>
    <row r="55" spans="1:16" s="8" customFormat="1" ht="31.5" x14ac:dyDescent="0.25">
      <c r="A55" s="69"/>
      <c r="B55" s="71"/>
      <c r="C55" s="44" t="s">
        <v>59</v>
      </c>
      <c r="D55" s="22"/>
      <c r="E55" s="26" t="s">
        <v>6</v>
      </c>
      <c r="F55" s="26" t="s">
        <v>32</v>
      </c>
      <c r="G55" s="30">
        <v>3</v>
      </c>
      <c r="H55" s="26" t="s">
        <v>25</v>
      </c>
      <c r="I55" s="32">
        <f>I56</f>
        <v>959910.33</v>
      </c>
      <c r="J55" s="32">
        <f t="shared" ref="J55:M55" si="27">J56</f>
        <v>634924.18000000005</v>
      </c>
      <c r="K55" s="32">
        <f t="shared" si="27"/>
        <v>634474.18000000005</v>
      </c>
      <c r="L55" s="32">
        <f t="shared" si="27"/>
        <v>634324.18000000005</v>
      </c>
      <c r="M55" s="32">
        <f t="shared" si="27"/>
        <v>1165102.7</v>
      </c>
      <c r="N55" s="9"/>
    </row>
    <row r="56" spans="1:16" s="8" customFormat="1" ht="100.9" customHeight="1" x14ac:dyDescent="0.25">
      <c r="A56" s="72"/>
      <c r="B56" s="73"/>
      <c r="C56" s="41" t="s">
        <v>40</v>
      </c>
      <c r="D56" s="22"/>
      <c r="E56" s="26" t="s">
        <v>8</v>
      </c>
      <c r="F56" s="26" t="s">
        <v>32</v>
      </c>
      <c r="G56" s="30">
        <v>3</v>
      </c>
      <c r="H56" s="26" t="s">
        <v>25</v>
      </c>
      <c r="I56" s="32">
        <f>1058760-98849.67</f>
        <v>959910.33</v>
      </c>
      <c r="J56" s="32">
        <f>634324.18+600</f>
        <v>634924.18000000005</v>
      </c>
      <c r="K56" s="32">
        <f>634324.18+150</f>
        <v>634474.18000000005</v>
      </c>
      <c r="L56" s="32">
        <v>634324.18000000005</v>
      </c>
      <c r="M56" s="33">
        <v>1165102.7</v>
      </c>
      <c r="N56" s="9"/>
    </row>
    <row r="57" spans="1:16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6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6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6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6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6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6" s="10" customFormat="1" ht="31.5" x14ac:dyDescent="0.25">
      <c r="A63" s="34"/>
      <c r="B63" s="34"/>
      <c r="C63" s="34"/>
      <c r="D63" s="34"/>
      <c r="E63" s="34"/>
      <c r="F63" s="34"/>
      <c r="G63" s="34" t="s">
        <v>17</v>
      </c>
      <c r="H63" s="34"/>
      <c r="I63" s="34"/>
      <c r="J63" s="36">
        <v>10355116.01</v>
      </c>
      <c r="K63" s="36">
        <v>10342430.109999999</v>
      </c>
      <c r="L63" s="36">
        <v>10907259.210000001</v>
      </c>
      <c r="M63" s="36">
        <v>10927452.59</v>
      </c>
      <c r="N63" s="3"/>
      <c r="O63" s="1"/>
      <c r="P63" s="1"/>
    </row>
    <row r="64" spans="1:16" s="10" customFormat="1" ht="31.5" x14ac:dyDescent="0.25">
      <c r="A64" s="34"/>
      <c r="B64" s="34"/>
      <c r="C64" s="34"/>
      <c r="D64" s="34"/>
      <c r="E64" s="34"/>
      <c r="F64" s="34"/>
      <c r="G64" s="34" t="s">
        <v>18</v>
      </c>
      <c r="H64" s="34"/>
      <c r="I64" s="34"/>
      <c r="J64" s="36">
        <v>519002183.24000001</v>
      </c>
      <c r="K64" s="36">
        <v>519502036.24000001</v>
      </c>
      <c r="L64" s="36">
        <v>93230470.239999995</v>
      </c>
      <c r="M64" s="36">
        <v>96066049.049999997</v>
      </c>
      <c r="N64" s="3"/>
      <c r="O64" s="1"/>
      <c r="P64" s="1"/>
    </row>
    <row r="65" spans="1:16" s="10" customFormat="1" ht="31.5" x14ac:dyDescent="0.25">
      <c r="A65" s="34"/>
      <c r="B65" s="34"/>
      <c r="C65" s="34"/>
      <c r="D65" s="34"/>
      <c r="E65" s="34"/>
      <c r="F65" s="34"/>
      <c r="G65" s="34" t="s">
        <v>19</v>
      </c>
      <c r="H65" s="34"/>
      <c r="I65" s="34"/>
      <c r="J65" s="36">
        <v>23271878.27</v>
      </c>
      <c r="K65" s="36">
        <v>24061116.699999999</v>
      </c>
      <c r="L65" s="36">
        <v>24038190.280000001</v>
      </c>
      <c r="M65" s="36">
        <v>25526715.66</v>
      </c>
      <c r="N65" s="3"/>
      <c r="O65" s="1"/>
      <c r="P65" s="1"/>
    </row>
    <row r="66" spans="1:16" s="10" customFormat="1" ht="31.5" x14ac:dyDescent="0.25">
      <c r="A66" s="34"/>
      <c r="B66" s="34"/>
      <c r="C66" s="34"/>
      <c r="D66" s="34"/>
      <c r="E66" s="34"/>
      <c r="F66" s="34"/>
      <c r="G66" s="34" t="s">
        <v>20</v>
      </c>
      <c r="H66" s="34"/>
      <c r="I66" s="34"/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6" t="e">
        <f>#REF!-#REF!</f>
        <v>#REF!</v>
      </c>
      <c r="N66" s="3"/>
      <c r="O66" s="1"/>
      <c r="P66" s="1"/>
    </row>
    <row r="67" spans="1:16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6" t="e">
        <f t="shared" ref="J67:M67" si="28">SUM(J63:J66)</f>
        <v>#REF!</v>
      </c>
      <c r="K67" s="36" t="e">
        <f t="shared" si="28"/>
        <v>#REF!</v>
      </c>
      <c r="L67" s="36" t="e">
        <f t="shared" si="28"/>
        <v>#REF!</v>
      </c>
      <c r="M67" s="36" t="e">
        <f t="shared" si="28"/>
        <v>#REF!</v>
      </c>
      <c r="N67" s="3"/>
      <c r="O67" s="1"/>
      <c r="P67" s="1"/>
    </row>
    <row r="68" spans="1:16" s="10" customForma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6">
        <v>552629177.51999998</v>
      </c>
      <c r="K68" s="36">
        <v>553905583.04999995</v>
      </c>
      <c r="L68" s="37">
        <v>128175919.73</v>
      </c>
      <c r="M68" s="37">
        <v>132520217.3</v>
      </c>
      <c r="N68" s="3"/>
      <c r="O68" s="1"/>
      <c r="P68" s="1"/>
    </row>
    <row r="69" spans="1:16" s="10" customForma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6" t="e">
        <f t="shared" ref="J69:M69" si="29">J68-J67</f>
        <v>#REF!</v>
      </c>
      <c r="K69" s="36" t="e">
        <f t="shared" si="29"/>
        <v>#REF!</v>
      </c>
      <c r="L69" s="36" t="e">
        <f t="shared" si="29"/>
        <v>#REF!</v>
      </c>
      <c r="M69" s="36" t="e">
        <f t="shared" si="29"/>
        <v>#REF!</v>
      </c>
      <c r="N69" s="3"/>
      <c r="O69" s="1"/>
      <c r="P69" s="1"/>
    </row>
    <row r="70" spans="1:16" s="10" customForma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5"/>
      <c r="M70" s="35"/>
      <c r="N70" s="3"/>
      <c r="O70" s="1"/>
      <c r="P70" s="1"/>
    </row>
    <row r="71" spans="1:16" s="10" customForma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5"/>
      <c r="M71" s="35"/>
      <c r="N71" s="3"/>
      <c r="O71" s="1"/>
      <c r="P71" s="1"/>
    </row>
    <row r="72" spans="1:16" s="10" customFormat="1" ht="31.5" x14ac:dyDescent="0.25">
      <c r="A72" s="34"/>
      <c r="B72" s="34"/>
      <c r="C72" s="34"/>
      <c r="D72" s="34"/>
      <c r="E72" s="34"/>
      <c r="F72" s="34"/>
      <c r="G72" s="34" t="s">
        <v>17</v>
      </c>
      <c r="H72" s="34"/>
      <c r="I72" s="34"/>
      <c r="J72" s="36">
        <f>J63-J19</f>
        <v>-4929874.3499999996</v>
      </c>
      <c r="K72" s="36">
        <f>K63-K19</f>
        <v>173429.69999999925</v>
      </c>
      <c r="L72" s="36">
        <f>L63-L19</f>
        <v>234843.51000000164</v>
      </c>
      <c r="M72" s="36">
        <f>M63-M19</f>
        <v>-215911.34999999963</v>
      </c>
      <c r="N72" s="3"/>
      <c r="O72" s="1"/>
      <c r="P72" s="1"/>
    </row>
    <row r="73" spans="1:16" s="10" customFormat="1" ht="31.5" x14ac:dyDescent="0.25">
      <c r="A73" s="34"/>
      <c r="B73" s="34"/>
      <c r="C73" s="34"/>
      <c r="D73" s="34"/>
      <c r="E73" s="34"/>
      <c r="F73" s="34"/>
      <c r="G73" s="34" t="s">
        <v>18</v>
      </c>
      <c r="H73" s="34"/>
      <c r="I73" s="34"/>
      <c r="J73" s="36">
        <f>J64-J35</f>
        <v>516481315.06</v>
      </c>
      <c r="K73" s="36">
        <f>K64-K35</f>
        <v>516981618.06</v>
      </c>
      <c r="L73" s="36">
        <f>L64-L35</f>
        <v>90710202.059999987</v>
      </c>
      <c r="M73" s="36">
        <f>M64-M35</f>
        <v>94900946.349999994</v>
      </c>
      <c r="N73" s="3"/>
      <c r="O73" s="1"/>
      <c r="P73" s="1"/>
    </row>
    <row r="74" spans="1:16" s="10" customFormat="1" ht="31.5" x14ac:dyDescent="0.25">
      <c r="A74" s="34"/>
      <c r="B74" s="34"/>
      <c r="C74" s="34"/>
      <c r="D74" s="34"/>
      <c r="E74" s="34"/>
      <c r="F74" s="34"/>
      <c r="G74" s="34" t="s">
        <v>19</v>
      </c>
      <c r="H74" s="34"/>
      <c r="I74" s="34"/>
      <c r="J74" s="36" t="e">
        <f>J65-#REF!</f>
        <v>#REF!</v>
      </c>
      <c r="K74" s="36" t="e">
        <f>K65-#REF!</f>
        <v>#REF!</v>
      </c>
      <c r="L74" s="36" t="e">
        <f>L65-#REF!</f>
        <v>#REF!</v>
      </c>
      <c r="M74" s="36" t="e">
        <f>M65-#REF!</f>
        <v>#REF!</v>
      </c>
      <c r="N74" s="3"/>
      <c r="O74" s="1"/>
      <c r="P74" s="1"/>
    </row>
    <row r="75" spans="1:16" s="10" customFormat="1" ht="31.5" x14ac:dyDescent="0.25">
      <c r="A75" s="34"/>
      <c r="B75" s="34"/>
      <c r="C75" s="34"/>
      <c r="D75" s="34"/>
      <c r="E75" s="34"/>
      <c r="F75" s="34"/>
      <c r="G75" s="34" t="s">
        <v>20</v>
      </c>
      <c r="H75" s="34"/>
      <c r="I75" s="34"/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6" t="e">
        <f>M66-#REF!</f>
        <v>#REF!</v>
      </c>
      <c r="N75" s="3"/>
      <c r="O75" s="1"/>
      <c r="P75" s="1"/>
    </row>
    <row r="76" spans="1:16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6" t="e">
        <f>M67-M13</f>
        <v>#REF!</v>
      </c>
      <c r="N76" s="3"/>
      <c r="O76" s="1"/>
      <c r="P76" s="1"/>
    </row>
    <row r="77" spans="1:16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5"/>
      <c r="M77" s="35"/>
      <c r="N77" s="3"/>
      <c r="O77" s="1"/>
      <c r="P77" s="1"/>
    </row>
    <row r="78" spans="1:16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35"/>
      <c r="N78" s="3"/>
      <c r="O78" s="1"/>
      <c r="P78" s="1"/>
    </row>
    <row r="79" spans="1:16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  <c r="M81" s="35"/>
      <c r="N81" s="3"/>
      <c r="O81" s="1"/>
      <c r="P81" s="1"/>
    </row>
    <row r="82" spans="1:16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5"/>
      <c r="M82" s="35"/>
      <c r="N82" s="3"/>
      <c r="O82" s="1"/>
      <c r="P82" s="1"/>
    </row>
    <row r="83" spans="1:16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35"/>
      <c r="N83" s="3"/>
      <c r="O83" s="1"/>
      <c r="P83" s="1"/>
    </row>
    <row r="84" spans="1:16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5"/>
      <c r="M84" s="35"/>
      <c r="N84" s="3"/>
      <c r="O84" s="1"/>
      <c r="P84" s="1"/>
    </row>
    <row r="85" spans="1:16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5"/>
      <c r="M85" s="35"/>
      <c r="N85" s="3"/>
      <c r="O85" s="1"/>
      <c r="P85" s="1"/>
    </row>
    <row r="86" spans="1:16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</sheetData>
  <mergeCells count="35">
    <mergeCell ref="A13:A18"/>
    <mergeCell ref="B13:B18"/>
    <mergeCell ref="A19:A22"/>
    <mergeCell ref="B19:B22"/>
    <mergeCell ref="A23:A26"/>
    <mergeCell ref="B23:B26"/>
    <mergeCell ref="A53:A56"/>
    <mergeCell ref="B53:B56"/>
    <mergeCell ref="A35:A39"/>
    <mergeCell ref="B35:B39"/>
    <mergeCell ref="A40:A43"/>
    <mergeCell ref="B40:B43"/>
    <mergeCell ref="B48:B52"/>
    <mergeCell ref="A48:A52"/>
    <mergeCell ref="D44:D46"/>
    <mergeCell ref="D23:D26"/>
    <mergeCell ref="D40:D43"/>
    <mergeCell ref="A44:A47"/>
    <mergeCell ref="B44:B47"/>
    <mergeCell ref="A27:A30"/>
    <mergeCell ref="B27:B30"/>
    <mergeCell ref="A31:A34"/>
    <mergeCell ref="B31:B34"/>
    <mergeCell ref="D31:D34"/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H5:M5"/>
    <mergeCell ref="I10:M10"/>
  </mergeCells>
  <pageMargins left="0.70866141732283472" right="0.70866141732283472" top="0.74803149606299213" bottom="0.78740157480314965" header="0.31496062992125984" footer="0.31496062992125984"/>
  <pageSetup paperSize="9" scale="67" fitToHeight="4" orientation="landscape" verticalDpi="180" r:id="rId1"/>
  <rowBreaks count="2" manualBreakCount="2">
    <brk id="22" max="12" man="1"/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3"/>
  <sheetViews>
    <sheetView tabSelected="1" view="pageBreakPreview" zoomScale="90" zoomScaleNormal="80" zoomScaleSheetLayoutView="90" workbookViewId="0">
      <selection activeCell="F1" sqref="F1:I3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6.8554687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5"/>
      <c r="B1" s="45"/>
      <c r="C1" s="45"/>
      <c r="D1" s="45"/>
      <c r="E1" s="48"/>
      <c r="F1" s="74" t="s">
        <v>63</v>
      </c>
      <c r="G1" s="74"/>
      <c r="H1" s="74"/>
      <c r="I1" s="74"/>
    </row>
    <row r="2" spans="1:27" x14ac:dyDescent="0.25">
      <c r="A2" s="45"/>
      <c r="B2" s="45"/>
      <c r="C2" s="45"/>
      <c r="D2" s="45"/>
      <c r="E2" s="48"/>
      <c r="F2" s="74"/>
      <c r="G2" s="74"/>
      <c r="H2" s="74"/>
      <c r="I2" s="74"/>
    </row>
    <row r="3" spans="1:27" ht="46.9" customHeight="1" x14ac:dyDescent="0.25">
      <c r="A3" s="45"/>
      <c r="B3" s="45"/>
      <c r="C3" s="45"/>
      <c r="D3" s="45"/>
      <c r="E3" s="48"/>
      <c r="F3" s="74"/>
      <c r="G3" s="74"/>
      <c r="H3" s="74"/>
      <c r="I3" s="74"/>
    </row>
    <row r="4" spans="1:27" ht="25.5" hidden="1" customHeight="1" x14ac:dyDescent="0.25">
      <c r="A4" s="45"/>
      <c r="B4" s="45"/>
      <c r="C4" s="45"/>
      <c r="D4" s="45"/>
      <c r="E4" s="48"/>
      <c r="F4" s="56"/>
      <c r="G4" s="56"/>
      <c r="H4" s="56"/>
      <c r="I4" s="56"/>
    </row>
    <row r="5" spans="1:27" s="5" customFormat="1" ht="18.75" customHeight="1" x14ac:dyDescent="0.3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4"/>
    </row>
    <row r="6" spans="1:27" s="5" customFormat="1" ht="72" customHeight="1" x14ac:dyDescent="0.3">
      <c r="A6" s="76" t="s">
        <v>52</v>
      </c>
      <c r="B6" s="76"/>
      <c r="C6" s="76"/>
      <c r="D6" s="76"/>
      <c r="E6" s="76"/>
      <c r="F6" s="76"/>
      <c r="G6" s="76"/>
      <c r="H6" s="76"/>
      <c r="I6" s="76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2" t="s">
        <v>0</v>
      </c>
      <c r="B8" s="54" t="s">
        <v>15</v>
      </c>
      <c r="C8" s="54" t="s">
        <v>36</v>
      </c>
      <c r="D8" s="54"/>
      <c r="E8" s="57"/>
      <c r="F8" s="58"/>
      <c r="G8" s="58"/>
      <c r="H8" s="58"/>
      <c r="I8" s="59"/>
    </row>
    <row r="9" spans="1:27" ht="84" customHeight="1" x14ac:dyDescent="0.25">
      <c r="A9" s="53"/>
      <c r="B9" s="55"/>
      <c r="C9" s="55"/>
      <c r="D9" s="55"/>
      <c r="E9" s="46">
        <v>2020</v>
      </c>
      <c r="F9" s="43">
        <v>2021</v>
      </c>
      <c r="G9" s="43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2">
        <v>1</v>
      </c>
      <c r="B10" s="43">
        <v>2</v>
      </c>
      <c r="C10" s="43">
        <v>3</v>
      </c>
      <c r="D10" s="43"/>
      <c r="E10" s="46"/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3" t="s">
        <v>14</v>
      </c>
      <c r="B11" s="55" t="s">
        <v>41</v>
      </c>
      <c r="C11" s="43" t="s">
        <v>30</v>
      </c>
      <c r="D11" s="43"/>
      <c r="E11" s="27">
        <f>SUM(E12:E14)</f>
        <v>28315268.68</v>
      </c>
      <c r="F11" s="27">
        <f>(F12+F13+F14)*2-F17-F29-F41</f>
        <v>35847250.859999999</v>
      </c>
      <c r="G11" s="27">
        <f>(G12+G13+G14)*2-G17-G29-G41</f>
        <v>31650909.879999995</v>
      </c>
      <c r="H11" s="27">
        <f>(H12+H13+H14)*2-H17-H29-H41</f>
        <v>33092776.93999999</v>
      </c>
      <c r="I11" s="28">
        <f>(I12+I13+I14)*2-I17-I29-I41</f>
        <v>33857650.560000002</v>
      </c>
      <c r="J11" s="9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3"/>
      <c r="B12" s="55"/>
      <c r="C12" s="43" t="s">
        <v>57</v>
      </c>
      <c r="D12" s="43"/>
      <c r="E12" s="27">
        <f>E30</f>
        <v>0</v>
      </c>
      <c r="F12" s="27">
        <f t="shared" ref="F12:I12" si="0">F30</f>
        <v>0</v>
      </c>
      <c r="G12" s="27">
        <f t="shared" si="0"/>
        <v>0</v>
      </c>
      <c r="H12" s="27">
        <f t="shared" si="0"/>
        <v>0</v>
      </c>
      <c r="I12" s="28">
        <f t="shared" si="0"/>
        <v>0</v>
      </c>
      <c r="J12" s="9"/>
    </row>
    <row r="13" spans="1:27" s="6" customFormat="1" x14ac:dyDescent="0.25">
      <c r="A13" s="53"/>
      <c r="B13" s="55"/>
      <c r="C13" s="43" t="s">
        <v>58</v>
      </c>
      <c r="D13" s="43"/>
      <c r="E13" s="27">
        <f t="shared" ref="E13:E14" si="1">E19+E31+E43</f>
        <v>2131960</v>
      </c>
      <c r="F13" s="27">
        <f t="shared" ref="F13:I14" si="2">F19+F31+F43</f>
        <v>3685944</v>
      </c>
      <c r="G13" s="27">
        <f t="shared" si="2"/>
        <v>1885944</v>
      </c>
      <c r="H13" s="27">
        <f t="shared" si="2"/>
        <v>1885944</v>
      </c>
      <c r="I13" s="28">
        <f t="shared" si="2"/>
        <v>0</v>
      </c>
      <c r="J13" s="9"/>
    </row>
    <row r="14" spans="1:27" s="6" customFormat="1" ht="31.5" x14ac:dyDescent="0.25">
      <c r="A14" s="53"/>
      <c r="B14" s="55"/>
      <c r="C14" s="43" t="s">
        <v>59</v>
      </c>
      <c r="D14" s="43"/>
      <c r="E14" s="27">
        <f t="shared" si="1"/>
        <v>26183308.68</v>
      </c>
      <c r="F14" s="27">
        <f t="shared" si="2"/>
        <v>32161306.859999999</v>
      </c>
      <c r="G14" s="27">
        <f t="shared" si="2"/>
        <v>29764965.879999999</v>
      </c>
      <c r="H14" s="27">
        <f t="shared" si="2"/>
        <v>31206832.939999998</v>
      </c>
      <c r="I14" s="28">
        <f t="shared" si="2"/>
        <v>33857650.560000002</v>
      </c>
      <c r="J14" s="9"/>
    </row>
    <row r="15" spans="1:27" s="6" customFormat="1" x14ac:dyDescent="0.25">
      <c r="A15" s="53"/>
      <c r="B15" s="55"/>
      <c r="C15" s="43" t="s">
        <v>60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3"/>
      <c r="B16" s="55"/>
      <c r="C16" s="43" t="s">
        <v>61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3" t="s">
        <v>42</v>
      </c>
      <c r="B17" s="55" t="s">
        <v>43</v>
      </c>
      <c r="C17" s="43" t="s">
        <v>30</v>
      </c>
      <c r="D17" s="43"/>
      <c r="E17" s="27">
        <f>SUM(E19:E20)</f>
        <v>8826826.3100000005</v>
      </c>
      <c r="F17" s="27">
        <f>SUM(F18:F22)</f>
        <v>15284990.359999999</v>
      </c>
      <c r="G17" s="27">
        <f t="shared" ref="G17:I17" si="3">SUM(G19:G20)</f>
        <v>10169000.41</v>
      </c>
      <c r="H17" s="27">
        <f t="shared" si="3"/>
        <v>10672415.699999999</v>
      </c>
      <c r="I17" s="28">
        <f t="shared" si="3"/>
        <v>11143363.939999999</v>
      </c>
      <c r="J17" s="15"/>
    </row>
    <row r="18" spans="1:12" s="11" customFormat="1" x14ac:dyDescent="0.25">
      <c r="A18" s="53"/>
      <c r="B18" s="55"/>
      <c r="C18" s="43" t="s">
        <v>57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3"/>
      <c r="B19" s="55"/>
      <c r="C19" s="43" t="s">
        <v>58</v>
      </c>
      <c r="D19" s="43"/>
      <c r="E19" s="27">
        <v>100000</v>
      </c>
      <c r="F19" s="27">
        <v>1800000</v>
      </c>
      <c r="G19" s="27">
        <f t="shared" ref="G19:I19" si="4">G25</f>
        <v>0</v>
      </c>
      <c r="H19" s="27">
        <f t="shared" si="4"/>
        <v>0</v>
      </c>
      <c r="I19" s="28">
        <f t="shared" si="4"/>
        <v>0</v>
      </c>
      <c r="J19" s="15"/>
    </row>
    <row r="20" spans="1:12" s="11" customFormat="1" ht="31.5" x14ac:dyDescent="0.25">
      <c r="A20" s="53"/>
      <c r="B20" s="55"/>
      <c r="C20" s="43" t="s">
        <v>59</v>
      </c>
      <c r="D20" s="43"/>
      <c r="E20" s="27">
        <f>8641826.31+85000</f>
        <v>8726826.3100000005</v>
      </c>
      <c r="F20" s="27">
        <v>13484990.359999999</v>
      </c>
      <c r="G20" s="27">
        <v>10169000.41</v>
      </c>
      <c r="H20" s="27">
        <v>10672415.699999999</v>
      </c>
      <c r="I20" s="27">
        <v>11143363.939999999</v>
      </c>
      <c r="J20" s="15"/>
    </row>
    <row r="21" spans="1:12" s="11" customFormat="1" x14ac:dyDescent="0.25">
      <c r="A21" s="53"/>
      <c r="B21" s="55"/>
      <c r="C21" s="43" t="s">
        <v>60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3"/>
      <c r="B22" s="55"/>
      <c r="C22" s="43" t="s">
        <v>61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 x14ac:dyDescent="0.25">
      <c r="A23" s="60" t="s">
        <v>11</v>
      </c>
      <c r="B23" s="61" t="s">
        <v>44</v>
      </c>
      <c r="C23" s="43" t="s">
        <v>30</v>
      </c>
      <c r="D23" s="55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/>
    </row>
    <row r="24" spans="1:12" s="11" customFormat="1" hidden="1" x14ac:dyDescent="0.25">
      <c r="A24" s="60"/>
      <c r="B24" s="61"/>
      <c r="C24" s="44" t="s">
        <v>27</v>
      </c>
      <c r="D24" s="55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 x14ac:dyDescent="0.25">
      <c r="A25" s="60"/>
      <c r="B25" s="61"/>
      <c r="C25" s="44" t="s">
        <v>28</v>
      </c>
      <c r="D25" s="55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/>
    </row>
    <row r="26" spans="1:12" s="12" customFormat="1" ht="31.5" hidden="1" x14ac:dyDescent="0.25">
      <c r="A26" s="60"/>
      <c r="B26" s="61"/>
      <c r="C26" s="44" t="s">
        <v>29</v>
      </c>
      <c r="D26" s="55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/>
    </row>
    <row r="27" spans="1:12" s="12" customFormat="1" hidden="1" x14ac:dyDescent="0.25">
      <c r="A27" s="60"/>
      <c r="B27" s="61"/>
      <c r="C27" s="44" t="s">
        <v>37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 x14ac:dyDescent="0.25">
      <c r="A28" s="60"/>
      <c r="B28" s="61"/>
      <c r="C28" s="44" t="s">
        <v>38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53" t="s">
        <v>4</v>
      </c>
      <c r="B29" s="55" t="s">
        <v>45</v>
      </c>
      <c r="C29" s="43" t="s">
        <v>30</v>
      </c>
      <c r="D29" s="43" t="s">
        <v>6</v>
      </c>
      <c r="E29" s="27">
        <f>SUM(E30:E32)</f>
        <v>16646572.039999999</v>
      </c>
      <c r="F29" s="27">
        <f t="shared" ref="F29:I29" si="6">SUM(F30:F32)</f>
        <v>18041392.32</v>
      </c>
      <c r="G29" s="27">
        <f t="shared" si="6"/>
        <v>18961491.289999999</v>
      </c>
      <c r="H29" s="27">
        <f t="shared" si="6"/>
        <v>19900093.059999999</v>
      </c>
      <c r="I29" s="28">
        <f t="shared" si="6"/>
        <v>21549183.920000002</v>
      </c>
      <c r="J29" s="9"/>
      <c r="K29" s="17"/>
      <c r="L29" s="17"/>
    </row>
    <row r="30" spans="1:12" s="8" customFormat="1" x14ac:dyDescent="0.25">
      <c r="A30" s="53"/>
      <c r="B30" s="55"/>
      <c r="C30" s="43" t="s">
        <v>57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/>
      <c r="K30" s="17"/>
    </row>
    <row r="31" spans="1:12" s="8" customFormat="1" x14ac:dyDescent="0.25">
      <c r="A31" s="53"/>
      <c r="B31" s="55"/>
      <c r="C31" s="43" t="s">
        <v>58</v>
      </c>
      <c r="D31" s="43" t="s">
        <v>6</v>
      </c>
      <c r="E31" s="27">
        <v>150000</v>
      </c>
      <c r="F31" s="27">
        <v>0</v>
      </c>
      <c r="G31" s="27">
        <v>0</v>
      </c>
      <c r="H31" s="27">
        <v>0</v>
      </c>
      <c r="I31" s="28">
        <v>0</v>
      </c>
      <c r="J31" s="9"/>
      <c r="K31" s="17"/>
    </row>
    <row r="32" spans="1:12" s="8" customFormat="1" ht="31.5" x14ac:dyDescent="0.25">
      <c r="A32" s="53"/>
      <c r="B32" s="55"/>
      <c r="C32" s="43" t="s">
        <v>59</v>
      </c>
      <c r="D32" s="43" t="s">
        <v>6</v>
      </c>
      <c r="E32" s="27">
        <v>16496572.039999999</v>
      </c>
      <c r="F32" s="27">
        <v>18041392.32</v>
      </c>
      <c r="G32" s="27">
        <v>18961491.289999999</v>
      </c>
      <c r="H32" s="27">
        <v>19900093.059999999</v>
      </c>
      <c r="I32" s="27">
        <v>21549183.920000002</v>
      </c>
      <c r="J32" s="9"/>
      <c r="K32" s="17"/>
    </row>
    <row r="33" spans="1:11" s="8" customFormat="1" x14ac:dyDescent="0.25">
      <c r="A33" s="53"/>
      <c r="B33" s="55"/>
      <c r="C33" s="43" t="s">
        <v>60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53"/>
      <c r="B34" s="55"/>
      <c r="C34" s="43" t="s">
        <v>61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 x14ac:dyDescent="0.25">
      <c r="A35" s="60" t="s">
        <v>13</v>
      </c>
      <c r="B35" s="61" t="s">
        <v>53</v>
      </c>
      <c r="C35" s="43" t="s">
        <v>30</v>
      </c>
      <c r="D35" s="55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/>
    </row>
    <row r="36" spans="1:11" s="6" customFormat="1" hidden="1" x14ac:dyDescent="0.25">
      <c r="A36" s="60"/>
      <c r="B36" s="61"/>
      <c r="C36" s="44" t="s">
        <v>27</v>
      </c>
      <c r="D36" s="55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 x14ac:dyDescent="0.25">
      <c r="A37" s="60"/>
      <c r="B37" s="61"/>
      <c r="C37" s="44" t="s">
        <v>28</v>
      </c>
      <c r="D37" s="55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/>
    </row>
    <row r="38" spans="1:11" s="7" customFormat="1" ht="31.5" hidden="1" x14ac:dyDescent="0.25">
      <c r="A38" s="60"/>
      <c r="B38" s="61"/>
      <c r="C38" s="44" t="s">
        <v>29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 x14ac:dyDescent="0.25">
      <c r="A39" s="60"/>
      <c r="B39" s="61"/>
      <c r="C39" s="44" t="s">
        <v>37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hidden="1" customHeight="1" x14ac:dyDescent="0.25">
      <c r="A40" s="60"/>
      <c r="B40" s="61"/>
      <c r="C40" s="44" t="s">
        <v>38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77" t="s">
        <v>5</v>
      </c>
      <c r="B41" s="55" t="s">
        <v>54</v>
      </c>
      <c r="C41" s="43" t="s">
        <v>30</v>
      </c>
      <c r="D41" s="43" t="s">
        <v>6</v>
      </c>
      <c r="E41" s="27">
        <f>E43+E44</f>
        <v>2841870.33</v>
      </c>
      <c r="F41" s="27">
        <f t="shared" ref="F41:I41" si="8">F43+F44</f>
        <v>2520868.1800000002</v>
      </c>
      <c r="G41" s="27">
        <f t="shared" si="8"/>
        <v>2520418.1800000002</v>
      </c>
      <c r="H41" s="27">
        <f t="shared" si="8"/>
        <v>2520268.1800000002</v>
      </c>
      <c r="I41" s="28">
        <f t="shared" si="8"/>
        <v>1165102.7</v>
      </c>
      <c r="J41" s="18"/>
    </row>
    <row r="42" spans="1:11" s="6" customFormat="1" x14ac:dyDescent="0.25">
      <c r="A42" s="77"/>
      <c r="B42" s="55"/>
      <c r="C42" s="43" t="s">
        <v>57</v>
      </c>
      <c r="D42" s="43"/>
      <c r="E42" s="27">
        <f>E48</f>
        <v>0</v>
      </c>
      <c r="F42" s="27">
        <f t="shared" ref="F42:I42" si="9">F48</f>
        <v>0</v>
      </c>
      <c r="G42" s="27">
        <f t="shared" si="9"/>
        <v>0</v>
      </c>
      <c r="H42" s="27">
        <f t="shared" si="9"/>
        <v>0</v>
      </c>
      <c r="I42" s="27">
        <f t="shared" si="9"/>
        <v>0</v>
      </c>
      <c r="J42" s="18"/>
    </row>
    <row r="43" spans="1:11" s="6" customFormat="1" x14ac:dyDescent="0.25">
      <c r="A43" s="77"/>
      <c r="B43" s="55"/>
      <c r="C43" s="43" t="s">
        <v>58</v>
      </c>
      <c r="D43" s="43" t="s">
        <v>6</v>
      </c>
      <c r="E43" s="27">
        <v>1881960</v>
      </c>
      <c r="F43" s="27">
        <v>1885944</v>
      </c>
      <c r="G43" s="27">
        <v>1885944</v>
      </c>
      <c r="H43" s="27">
        <v>1885944</v>
      </c>
      <c r="I43" s="27">
        <f t="shared" ref="I43" si="10">I49+I55+I61</f>
        <v>0</v>
      </c>
      <c r="J43" s="18"/>
    </row>
    <row r="44" spans="1:11" s="6" customFormat="1" ht="31.5" x14ac:dyDescent="0.25">
      <c r="A44" s="77"/>
      <c r="B44" s="55"/>
      <c r="C44" s="43" t="s">
        <v>59</v>
      </c>
      <c r="D44" s="43" t="s">
        <v>6</v>
      </c>
      <c r="E44" s="27">
        <f>1058760-98849.67</f>
        <v>959910.33</v>
      </c>
      <c r="F44" s="27">
        <v>634924.18000000005</v>
      </c>
      <c r="G44" s="27">
        <v>634474.18000000005</v>
      </c>
      <c r="H44" s="27">
        <v>634324.18000000005</v>
      </c>
      <c r="I44" s="27">
        <v>1165102.7</v>
      </c>
      <c r="J44" s="18"/>
    </row>
    <row r="45" spans="1:11" s="6" customFormat="1" x14ac:dyDescent="0.25">
      <c r="A45" s="77"/>
      <c r="B45" s="55"/>
      <c r="C45" s="43" t="s">
        <v>60</v>
      </c>
      <c r="D45" s="43"/>
      <c r="E45" s="27">
        <f>E51</f>
        <v>0</v>
      </c>
      <c r="F45" s="27">
        <f t="shared" ref="F45:I46" si="11">F51</f>
        <v>0</v>
      </c>
      <c r="G45" s="27">
        <f t="shared" si="11"/>
        <v>0</v>
      </c>
      <c r="H45" s="27">
        <f t="shared" si="11"/>
        <v>0</v>
      </c>
      <c r="I45" s="27">
        <f t="shared" si="11"/>
        <v>0</v>
      </c>
      <c r="J45" s="18"/>
    </row>
    <row r="46" spans="1:11" s="6" customFormat="1" x14ac:dyDescent="0.25">
      <c r="A46" s="77"/>
      <c r="B46" s="55"/>
      <c r="C46" s="43" t="s">
        <v>61</v>
      </c>
      <c r="D46" s="43"/>
      <c r="E46" s="27">
        <f>E52</f>
        <v>0</v>
      </c>
      <c r="F46" s="27">
        <f t="shared" si="11"/>
        <v>0</v>
      </c>
      <c r="G46" s="27">
        <f t="shared" si="11"/>
        <v>0</v>
      </c>
      <c r="H46" s="27">
        <f t="shared" si="11"/>
        <v>0</v>
      </c>
      <c r="I46" s="27">
        <f t="shared" si="11"/>
        <v>0</v>
      </c>
      <c r="J46" s="18"/>
    </row>
    <row r="47" spans="1:11" s="6" customFormat="1" ht="15.75" hidden="1" customHeight="1" x14ac:dyDescent="0.25">
      <c r="A47" s="60" t="s">
        <v>13</v>
      </c>
      <c r="B47" s="61" t="s">
        <v>55</v>
      </c>
      <c r="C47" s="43" t="s">
        <v>30</v>
      </c>
      <c r="D47" s="43" t="s">
        <v>6</v>
      </c>
      <c r="E47" s="46"/>
      <c r="F47" s="27">
        <f t="shared" ref="F47:I47" si="12">F49+F50</f>
        <v>0</v>
      </c>
      <c r="G47" s="27">
        <f t="shared" si="12"/>
        <v>0</v>
      </c>
      <c r="H47" s="27">
        <f t="shared" si="12"/>
        <v>0</v>
      </c>
      <c r="I47" s="28">
        <f t="shared" si="12"/>
        <v>0</v>
      </c>
      <c r="J47" s="18">
        <f>SUM(F47:I47)</f>
        <v>0</v>
      </c>
    </row>
    <row r="48" spans="1:11" s="6" customFormat="1" hidden="1" x14ac:dyDescent="0.25">
      <c r="A48" s="60"/>
      <c r="B48" s="61"/>
      <c r="C48" s="44" t="s">
        <v>27</v>
      </c>
      <c r="D48" s="43"/>
      <c r="E48" s="46"/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 x14ac:dyDescent="0.25">
      <c r="A49" s="60"/>
      <c r="B49" s="61"/>
      <c r="C49" s="44" t="s">
        <v>28</v>
      </c>
      <c r="D49" s="44"/>
      <c r="E49" s="47"/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5" hidden="1" x14ac:dyDescent="0.25">
      <c r="A50" s="60"/>
      <c r="B50" s="61"/>
      <c r="C50" s="44" t="s">
        <v>29</v>
      </c>
      <c r="D50" s="43"/>
      <c r="E50" s="46"/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 x14ac:dyDescent="0.25">
      <c r="A51" s="60"/>
      <c r="B51" s="61"/>
      <c r="C51" s="44" t="s">
        <v>37</v>
      </c>
      <c r="D51" s="43"/>
      <c r="E51" s="46"/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 x14ac:dyDescent="0.25">
      <c r="A52" s="60"/>
      <c r="B52" s="61"/>
      <c r="C52" s="44" t="s">
        <v>38</v>
      </c>
      <c r="D52" s="43"/>
      <c r="E52" s="46"/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 x14ac:dyDescent="0.25">
      <c r="A53" s="60" t="s">
        <v>12</v>
      </c>
      <c r="B53" s="61" t="s">
        <v>56</v>
      </c>
      <c r="C53" s="43" t="s">
        <v>30</v>
      </c>
      <c r="D53" s="43" t="s">
        <v>6</v>
      </c>
      <c r="E53" s="46"/>
      <c r="F53" s="27">
        <f t="shared" ref="F53:I53" si="13">F55+F56</f>
        <v>0</v>
      </c>
      <c r="G53" s="27">
        <f t="shared" si="13"/>
        <v>0</v>
      </c>
      <c r="H53" s="27">
        <f t="shared" si="13"/>
        <v>0</v>
      </c>
      <c r="I53" s="28">
        <f t="shared" si="13"/>
        <v>0</v>
      </c>
    </row>
    <row r="54" spans="1:12" hidden="1" x14ac:dyDescent="0.25">
      <c r="A54" s="60"/>
      <c r="B54" s="61"/>
      <c r="C54" s="44" t="s">
        <v>27</v>
      </c>
      <c r="D54" s="43"/>
      <c r="E54" s="46"/>
      <c r="F54" s="32">
        <v>0</v>
      </c>
      <c r="G54" s="32">
        <v>0</v>
      </c>
      <c r="H54" s="32">
        <v>0</v>
      </c>
      <c r="I54" s="33">
        <v>0</v>
      </c>
    </row>
    <row r="55" spans="1:12" hidden="1" x14ac:dyDescent="0.25">
      <c r="A55" s="60"/>
      <c r="B55" s="61"/>
      <c r="C55" s="44" t="s">
        <v>28</v>
      </c>
      <c r="D55" s="44"/>
      <c r="E55" s="47"/>
      <c r="F55" s="32">
        <v>0</v>
      </c>
      <c r="G55" s="32">
        <v>0</v>
      </c>
      <c r="H55" s="32">
        <v>0</v>
      </c>
      <c r="I55" s="33">
        <v>0</v>
      </c>
    </row>
    <row r="56" spans="1:12" ht="31.5" hidden="1" x14ac:dyDescent="0.25">
      <c r="A56" s="60"/>
      <c r="B56" s="61"/>
      <c r="C56" s="44" t="s">
        <v>29</v>
      </c>
      <c r="D56" s="43"/>
      <c r="E56" s="46"/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 x14ac:dyDescent="0.25">
      <c r="A57" s="60"/>
      <c r="B57" s="61"/>
      <c r="C57" s="44" t="s">
        <v>37</v>
      </c>
      <c r="D57" s="43"/>
      <c r="E57" s="46"/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 x14ac:dyDescent="0.25">
      <c r="A58" s="60"/>
      <c r="B58" s="61"/>
      <c r="C58" s="44" t="s">
        <v>38</v>
      </c>
      <c r="D58" s="43"/>
      <c r="E58" s="46"/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 x14ac:dyDescent="0.25">
      <c r="A59" s="60" t="s">
        <v>50</v>
      </c>
      <c r="B59" s="61" t="s">
        <v>51</v>
      </c>
      <c r="C59" s="43" t="s">
        <v>30</v>
      </c>
      <c r="D59" s="43" t="s">
        <v>6</v>
      </c>
      <c r="E59" s="46"/>
      <c r="F59" s="27">
        <f t="shared" ref="F59:I59" si="14">F61+F62</f>
        <v>0</v>
      </c>
      <c r="G59" s="27">
        <f t="shared" si="14"/>
        <v>0</v>
      </c>
      <c r="H59" s="27">
        <f t="shared" si="14"/>
        <v>0</v>
      </c>
      <c r="I59" s="28">
        <f t="shared" si="14"/>
        <v>0</v>
      </c>
      <c r="J59" s="3"/>
      <c r="K59" s="1"/>
      <c r="L59" s="1"/>
    </row>
    <row r="60" spans="1:12" s="10" customFormat="1" hidden="1" x14ac:dyDescent="0.25">
      <c r="A60" s="60"/>
      <c r="B60" s="61"/>
      <c r="C60" s="44" t="s">
        <v>27</v>
      </c>
      <c r="D60" s="43"/>
      <c r="E60" s="46"/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 x14ac:dyDescent="0.25">
      <c r="A61" s="60"/>
      <c r="B61" s="61"/>
      <c r="C61" s="44" t="s">
        <v>28</v>
      </c>
      <c r="D61" s="44"/>
      <c r="E61" s="47"/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5" hidden="1" x14ac:dyDescent="0.25">
      <c r="A62" s="60"/>
      <c r="B62" s="61"/>
      <c r="C62" s="44" t="s">
        <v>29</v>
      </c>
      <c r="D62" s="43"/>
      <c r="E62" s="46"/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 x14ac:dyDescent="0.25">
      <c r="A63" s="60"/>
      <c r="B63" s="61"/>
      <c r="C63" s="44" t="s">
        <v>37</v>
      </c>
      <c r="D63" s="43"/>
      <c r="E63" s="46"/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 x14ac:dyDescent="0.25">
      <c r="A64" s="60"/>
      <c r="B64" s="61"/>
      <c r="C64" s="44" t="s">
        <v>38</v>
      </c>
      <c r="D64" s="43"/>
      <c r="E64" s="46"/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6"/>
      <c r="G66" s="36"/>
      <c r="H66" s="36"/>
      <c r="I66" s="36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6"/>
      <c r="G67" s="36"/>
      <c r="H67" s="36"/>
      <c r="I67" s="36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6"/>
      <c r="G68" s="36"/>
      <c r="H68" s="36"/>
      <c r="I68" s="36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6"/>
      <c r="G69" s="36"/>
      <c r="H69" s="36"/>
      <c r="I69" s="36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6"/>
      <c r="G70" s="36"/>
      <c r="H70" s="36"/>
      <c r="I70" s="36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A59:A64"/>
    <mergeCell ref="B59:B64"/>
    <mergeCell ref="A41:A46"/>
    <mergeCell ref="B41:B46"/>
    <mergeCell ref="A47:A52"/>
    <mergeCell ref="B47:B52"/>
    <mergeCell ref="A53:A58"/>
    <mergeCell ref="B53:B58"/>
    <mergeCell ref="D23:D26"/>
    <mergeCell ref="A29:A34"/>
    <mergeCell ref="B29:B34"/>
    <mergeCell ref="A35:A40"/>
    <mergeCell ref="B35:B40"/>
    <mergeCell ref="D35:D37"/>
    <mergeCell ref="A11:A16"/>
    <mergeCell ref="B11:B16"/>
    <mergeCell ref="A17:A22"/>
    <mergeCell ref="B17:B22"/>
    <mergeCell ref="A23:A28"/>
    <mergeCell ref="B23:B28"/>
    <mergeCell ref="F1:I3"/>
    <mergeCell ref="F4:I4"/>
    <mergeCell ref="A5:I5"/>
    <mergeCell ref="A6:I6"/>
    <mergeCell ref="A8:A9"/>
    <mergeCell ref="B8:B9"/>
    <mergeCell ref="C8:C9"/>
    <mergeCell ref="D8:D9"/>
    <mergeCell ref="E8:I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2021-03-02T13:41:17Z</dcterms:modified>
</cp:coreProperties>
</file>