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№ 4 ресурсное обеспечение" sheetId="6" r:id="rId1"/>
    <sheet name="№5 ресурсное обеспечение" sheetId="7" r:id="rId2"/>
    <sheet name="№5 ресурсн. обеспеч. без меропр" sheetId="8" r:id="rId3"/>
  </sheets>
  <definedNames>
    <definedName name="_xlnm.Print_Area" localSheetId="0">'№ 4 ресурсное обеспечение'!$A$1:$L$56</definedName>
    <definedName name="_xlnm.Print_Area" localSheetId="2">'№5 ресурсн. обеспеч. без меропр'!$A$1:$I$34</definedName>
    <definedName name="_xlnm.Print_Area" localSheetId="1">'№5 ресурсное обеспечение'!$A$1:$I$58</definedName>
  </definedNames>
  <calcPr calcId="162913"/>
</workbook>
</file>

<file path=xl/calcChain.xml><?xml version="1.0" encoding="utf-8"?>
<calcChain xmlns="http://schemas.openxmlformats.org/spreadsheetml/2006/main">
  <c r="J21" i="6" l="1"/>
  <c r="E20" i="8" l="1"/>
  <c r="H43" i="6"/>
  <c r="H28" i="6"/>
  <c r="H24" i="6" s="1"/>
  <c r="L55" i="6"/>
  <c r="L51" i="6" s="1"/>
  <c r="E51" i="8"/>
  <c r="I42" i="8"/>
  <c r="I43" i="8" s="1"/>
  <c r="H42" i="8"/>
  <c r="H51" i="8" s="1"/>
  <c r="G42" i="8"/>
  <c r="G43" i="8" s="1"/>
  <c r="F42" i="8"/>
  <c r="F51" i="8" s="1"/>
  <c r="E39" i="8"/>
  <c r="I50" i="8"/>
  <c r="E50" i="8"/>
  <c r="J26" i="8"/>
  <c r="K25" i="8"/>
  <c r="J25" i="8"/>
  <c r="K24" i="8"/>
  <c r="J24" i="8"/>
  <c r="K23" i="8"/>
  <c r="L23" i="8" s="1"/>
  <c r="I49" i="8"/>
  <c r="H49" i="8"/>
  <c r="G49" i="8"/>
  <c r="F49" i="8"/>
  <c r="J20" i="8"/>
  <c r="I17" i="8"/>
  <c r="I48" i="8" s="1"/>
  <c r="G48" i="8"/>
  <c r="F48" i="8"/>
  <c r="J19" i="8"/>
  <c r="H17" i="8"/>
  <c r="H48" i="8" s="1"/>
  <c r="I12" i="8"/>
  <c r="H12" i="8"/>
  <c r="G12" i="8"/>
  <c r="F12" i="8"/>
  <c r="E12" i="8"/>
  <c r="F20" i="7"/>
  <c r="G20" i="7"/>
  <c r="H20" i="7"/>
  <c r="I20" i="7"/>
  <c r="E20" i="7"/>
  <c r="I32" i="7"/>
  <c r="H32" i="7"/>
  <c r="G32" i="7"/>
  <c r="F32" i="7"/>
  <c r="E32" i="7"/>
  <c r="F35" i="7"/>
  <c r="G35" i="7"/>
  <c r="H35" i="7"/>
  <c r="I35" i="7"/>
  <c r="E35" i="7"/>
  <c r="F48" i="7"/>
  <c r="G48" i="7"/>
  <c r="H48" i="7"/>
  <c r="I48" i="7"/>
  <c r="E48" i="7"/>
  <c r="F49" i="7"/>
  <c r="G49" i="7"/>
  <c r="H49" i="7"/>
  <c r="I49" i="7"/>
  <c r="E49" i="7"/>
  <c r="F50" i="7"/>
  <c r="G50" i="7"/>
  <c r="H50" i="7"/>
  <c r="I50" i="7"/>
  <c r="E50" i="7"/>
  <c r="F51" i="7"/>
  <c r="G51" i="7"/>
  <c r="H51" i="7"/>
  <c r="I51" i="7"/>
  <c r="E51" i="7"/>
  <c r="F52" i="7"/>
  <c r="G52" i="7"/>
  <c r="H52" i="7"/>
  <c r="I52" i="7"/>
  <c r="E52" i="7"/>
  <c r="K50" i="6"/>
  <c r="L50" i="6"/>
  <c r="H50" i="6"/>
  <c r="I52" i="6"/>
  <c r="L52" i="6"/>
  <c r="H52" i="6"/>
  <c r="H51" i="6"/>
  <c r="L42" i="6"/>
  <c r="H42" i="6"/>
  <c r="K24" i="6"/>
  <c r="L24" i="6"/>
  <c r="J23" i="6"/>
  <c r="K27" i="6"/>
  <c r="K23" i="6" s="1"/>
  <c r="L27" i="6"/>
  <c r="L23" i="6" s="1"/>
  <c r="E63" i="7"/>
  <c r="E67" i="7" s="1"/>
  <c r="E69" i="7" s="1"/>
  <c r="E53" i="7"/>
  <c r="I53" i="7"/>
  <c r="H53" i="7"/>
  <c r="G53" i="7"/>
  <c r="F53" i="7"/>
  <c r="F41" i="7"/>
  <c r="I41" i="7"/>
  <c r="H41" i="7"/>
  <c r="G41" i="7"/>
  <c r="J37" i="7"/>
  <c r="K31" i="7"/>
  <c r="K30" i="7"/>
  <c r="G12" i="7"/>
  <c r="E12" i="7"/>
  <c r="K29" i="7"/>
  <c r="H23" i="7"/>
  <c r="G23" i="7"/>
  <c r="F23" i="7"/>
  <c r="J25" i="7"/>
  <c r="I23" i="7"/>
  <c r="I19" i="7"/>
  <c r="H19" i="7"/>
  <c r="G19" i="7"/>
  <c r="F19" i="7"/>
  <c r="E19" i="7"/>
  <c r="I12" i="7"/>
  <c r="E14" i="7" l="1"/>
  <c r="J12" i="8"/>
  <c r="H27" i="6"/>
  <c r="H23" i="6" s="1"/>
  <c r="G50" i="8"/>
  <c r="J23" i="8"/>
  <c r="F43" i="8"/>
  <c r="F45" i="8" s="1"/>
  <c r="I13" i="8"/>
  <c r="E17" i="8"/>
  <c r="E48" i="8" s="1"/>
  <c r="E36" i="8"/>
  <c r="F50" i="8"/>
  <c r="H50" i="8"/>
  <c r="H43" i="8"/>
  <c r="H45" i="8" s="1"/>
  <c r="J14" i="8"/>
  <c r="G45" i="8"/>
  <c r="I45" i="8"/>
  <c r="K26" i="8"/>
  <c r="J31" i="8"/>
  <c r="J32" i="8"/>
  <c r="E49" i="8"/>
  <c r="G51" i="8"/>
  <c r="I51" i="8"/>
  <c r="L11" i="8"/>
  <c r="H13" i="8"/>
  <c r="E43" i="8"/>
  <c r="H47" i="7"/>
  <c r="H74" i="7" s="1"/>
  <c r="I14" i="7"/>
  <c r="G14" i="7"/>
  <c r="E17" i="7"/>
  <c r="G17" i="7"/>
  <c r="G72" i="7" s="1"/>
  <c r="I17" i="7"/>
  <c r="I72" i="7" s="1"/>
  <c r="E23" i="7"/>
  <c r="J23" i="7" s="1"/>
  <c r="K32" i="7"/>
  <c r="F29" i="7"/>
  <c r="F66" i="7"/>
  <c r="F75" i="7" s="1"/>
  <c r="J30" i="7"/>
  <c r="H29" i="7"/>
  <c r="H73" i="7" s="1"/>
  <c r="E41" i="7"/>
  <c r="J41" i="7" s="1"/>
  <c r="F47" i="7"/>
  <c r="F74" i="7" s="1"/>
  <c r="J50" i="7"/>
  <c r="G13" i="7"/>
  <c r="H66" i="7"/>
  <c r="H75" i="7" s="1"/>
  <c r="F12" i="7"/>
  <c r="H12" i="7"/>
  <c r="I13" i="7"/>
  <c r="F13" i="7"/>
  <c r="H13" i="7"/>
  <c r="J31" i="7"/>
  <c r="G47" i="7"/>
  <c r="G74" i="7" s="1"/>
  <c r="I47" i="7"/>
  <c r="I74" i="7" s="1"/>
  <c r="H14" i="7"/>
  <c r="G29" i="7"/>
  <c r="G73" i="7" s="1"/>
  <c r="I29" i="7"/>
  <c r="I73" i="7" s="1"/>
  <c r="J53" i="7"/>
  <c r="J35" i="7"/>
  <c r="J19" i="7"/>
  <c r="J26" i="7"/>
  <c r="E75" i="7"/>
  <c r="G66" i="7"/>
  <c r="I66" i="7"/>
  <c r="H63" i="6"/>
  <c r="H67" i="6" s="1"/>
  <c r="L53" i="6"/>
  <c r="H53" i="6"/>
  <c r="L41" i="6"/>
  <c r="H41" i="6"/>
  <c r="I22" i="6"/>
  <c r="J22" i="6"/>
  <c r="K22" i="6"/>
  <c r="L22" i="6"/>
  <c r="H22" i="6"/>
  <c r="J17" i="8" l="1"/>
  <c r="N11" i="8"/>
  <c r="K11" i="8"/>
  <c r="J29" i="8"/>
  <c r="M11" i="8"/>
  <c r="O11" i="8"/>
  <c r="I52" i="8"/>
  <c r="E52" i="8"/>
  <c r="E45" i="8"/>
  <c r="F52" i="8"/>
  <c r="J13" i="8"/>
  <c r="F14" i="7"/>
  <c r="H75" i="6"/>
  <c r="H69" i="6"/>
  <c r="E72" i="7"/>
  <c r="F67" i="7"/>
  <c r="F69" i="7" s="1"/>
  <c r="E47" i="7"/>
  <c r="E74" i="7" s="1"/>
  <c r="H67" i="7"/>
  <c r="H69" i="7" s="1"/>
  <c r="E29" i="7"/>
  <c r="E73" i="7" s="1"/>
  <c r="J49" i="7"/>
  <c r="F73" i="7"/>
  <c r="J20" i="7"/>
  <c r="I11" i="7"/>
  <c r="O11" i="7" s="1"/>
  <c r="E13" i="7"/>
  <c r="J12" i="7"/>
  <c r="L29" i="7"/>
  <c r="G11" i="7"/>
  <c r="M11" i="7" s="1"/>
  <c r="H17" i="7"/>
  <c r="F17" i="7"/>
  <c r="G75" i="7"/>
  <c r="G67" i="7"/>
  <c r="J32" i="7"/>
  <c r="I75" i="7"/>
  <c r="I67" i="7"/>
  <c r="H49" i="6"/>
  <c r="H74" i="6" s="1"/>
  <c r="K73" i="6"/>
  <c r="H21" i="6"/>
  <c r="H72" i="6" s="1"/>
  <c r="L49" i="6"/>
  <c r="L74" i="6" s="1"/>
  <c r="K74" i="6"/>
  <c r="J49" i="6"/>
  <c r="J74" i="6" s="1"/>
  <c r="I49" i="6"/>
  <c r="I74" i="6" s="1"/>
  <c r="H25" i="6"/>
  <c r="H52" i="8" l="1"/>
  <c r="J11" i="8"/>
  <c r="P11" i="8" s="1"/>
  <c r="G52" i="8"/>
  <c r="L25" i="6"/>
  <c r="L21" i="6"/>
  <c r="I72" i="6"/>
  <c r="I73" i="6"/>
  <c r="L73" i="6"/>
  <c r="K25" i="6"/>
  <c r="K21" i="6"/>
  <c r="J72" i="6"/>
  <c r="J73" i="6"/>
  <c r="J47" i="7"/>
  <c r="E60" i="7"/>
  <c r="J29" i="7"/>
  <c r="J13" i="7"/>
  <c r="E11" i="7"/>
  <c r="K11" i="7" s="1"/>
  <c r="F72" i="7"/>
  <c r="J17" i="7"/>
  <c r="H72" i="7"/>
  <c r="H11" i="7"/>
  <c r="H76" i="7" s="1"/>
  <c r="F11" i="7"/>
  <c r="I69" i="7"/>
  <c r="I76" i="7"/>
  <c r="G69" i="7"/>
  <c r="G76" i="7"/>
  <c r="J14" i="7"/>
  <c r="H73" i="6"/>
  <c r="M36" i="6"/>
  <c r="M40" i="6"/>
  <c r="M37" i="6"/>
  <c r="N32" i="6"/>
  <c r="H15" i="6"/>
  <c r="N31" i="6"/>
  <c r="K72" i="6" l="1"/>
  <c r="L72" i="6"/>
  <c r="N11" i="7"/>
  <c r="L11" i="7"/>
  <c r="F76" i="7"/>
  <c r="J11" i="7"/>
  <c r="E76" i="7"/>
  <c r="H16" i="6"/>
  <c r="K16" i="6"/>
  <c r="L16" i="6"/>
  <c r="K15" i="6"/>
  <c r="I15" i="6"/>
  <c r="L15" i="6"/>
  <c r="J15" i="6"/>
  <c r="P11" i="7" l="1"/>
  <c r="N30" i="6"/>
  <c r="N33" i="6" s="1"/>
  <c r="I66" i="6"/>
  <c r="J66" i="6"/>
  <c r="K66" i="6"/>
  <c r="L66" i="6"/>
  <c r="K75" i="6" l="1"/>
  <c r="K67" i="6"/>
  <c r="I75" i="6"/>
  <c r="I67" i="6"/>
  <c r="L75" i="6"/>
  <c r="L67" i="6"/>
  <c r="J75" i="6"/>
  <c r="J67" i="6"/>
  <c r="J69" i="6" l="1"/>
  <c r="L69" i="6"/>
  <c r="I69" i="6"/>
  <c r="K69" i="6"/>
  <c r="M41" i="6"/>
  <c r="O30" i="6"/>
  <c r="H76" i="6" l="1"/>
  <c r="R13" i="6" l="1"/>
  <c r="L76" i="6"/>
  <c r="M51" i="6"/>
  <c r="M53" i="6" l="1"/>
  <c r="P13" i="6" l="1"/>
  <c r="J76" i="6"/>
  <c r="O13" i="6" l="1"/>
  <c r="I76" i="6"/>
  <c r="M42" i="6"/>
  <c r="M33" i="6"/>
  <c r="M28" i="6"/>
  <c r="M27" i="6"/>
  <c r="M26" i="6"/>
  <c r="M25" i="6"/>
  <c r="M23" i="6"/>
  <c r="H14" i="6"/>
  <c r="Q13" i="6" l="1"/>
  <c r="K76" i="6"/>
  <c r="N13" i="6"/>
  <c r="M16" i="6"/>
  <c r="M17" i="6"/>
  <c r="M50" i="6"/>
  <c r="M21" i="6"/>
  <c r="M22" i="6"/>
  <c r="M31" i="6"/>
  <c r="M32" i="6"/>
  <c r="K14" i="6"/>
  <c r="M49" i="6" l="1"/>
  <c r="I14" i="6"/>
  <c r="L14" i="6"/>
  <c r="M30" i="6"/>
  <c r="J14" i="6"/>
  <c r="M15" i="6"/>
  <c r="M14" i="6" l="1"/>
  <c r="M13" i="6"/>
  <c r="S13" i="6" l="1"/>
  <c r="M18" i="6"/>
</calcChain>
</file>

<file path=xl/sharedStrings.xml><?xml version="1.0" encoding="utf-8"?>
<sst xmlns="http://schemas.openxmlformats.org/spreadsheetml/2006/main" count="344" uniqueCount="71">
  <si>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</si>
  <si>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</si>
  <si>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</si>
  <si>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</si>
  <si>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</si>
  <si>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</si>
  <si>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</si>
  <si>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</si>
  <si>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</si>
  <si>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</si>
  <si>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</si>
  <si>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</si>
  <si>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</si>
  <si>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</si>
  <si>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</si>
  <si>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</si>
  <si>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</si>
  <si>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</si>
  <si>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</si>
  <si>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Подпрограмма 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</si>
  <si>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</si>
  <si>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</si>
  <si>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</si>
  <si>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</si>
  <si>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</si>
  <si>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</si>
  <si>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</si>
  <si>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</si>
  <si>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</si>
  <si>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</si>
  <si>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</si>
  <si>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</si>
  <si>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</si>
  <si>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</si>
  <si>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</si>
  <si>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</si>
  <si>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</si>
  <si>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</si>
  <si>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</si>
  <si>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</si>
  <si>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</si>
  <si>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</si>
  <si>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</si>
  <si>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Соисполнитель - управление по делам образования и здравоохранения Администрации Курского района Курской области</t>
  </si>
  <si>
    <t>08</t>
  </si>
  <si>
    <t>«Повышение эффективности реализации молодежной политики»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</si>
  <si>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</si>
  <si>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 xml:space="preserve"> «Создание условий для вовлечения молодежи в активную общественную деятельность»</t>
  </si>
  <si>
    <t>«Реализация муниципальной политики в сфере физической культуры и спорта»</t>
  </si>
  <si>
    <t xml:space="preserve"> «Физическое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</si>
  <si>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области(отдельных спортсменов Курского района Курской области)»</t>
  </si>
  <si>
    <t xml:space="preserve">«Оздоровление и отдых детей» </t>
  </si>
  <si>
    <t>«Организация оздоровления и отдыха детей»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</si>
  <si>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</si>
  <si>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2015 - 2019 годы»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</si>
  <si>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 (отдельных спортсменов Курского района Курской области)»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</si>
  <si>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</si>
  <si>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</si>
  <si>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</si>
  <si>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</si>
  <si>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</si>
  <si>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</si>
  <si>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Ответственный исполнитель -  управление по делам образования и здравоохранения Администрации Курского района Курской области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</si>
  <si>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</si>
  <si>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годы»(в редакции постановления Администрации Курского района Курской области от ____________________20    г. №               )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</si>
  <si>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области»(в редакции постановления Администрации Курского района Курской области                           от _________________  №_______  )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</si>
  <si>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области»(в редакции постановления Администрации Курского района Курской области                                                           от ____________________   №_________)</t>
  </si>
  <si>
    <t>Соисполнитель -  Администрации Курского района Курской области</t>
  </si>
  <si>
    <t>0.00</t>
  </si>
  <si>
    <t>001</t>
  </si>
  <si>
    <t>Соисполнитель - Администрация Курского района Курской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</si>
</sst>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" fontId="13" fillId="0" borderId="7" xfId="0" applyNumberFormat="1" applyFont="1" applyFill="1" applyBorder="1" applyAlignment="1">
      <alignment horizontal="center" vertical="center" wrapText="1"/>
    </xf>
    <xf numFmtId="16" fontId="13" fillId="0" borderId="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6" fontId="1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13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89"/>
  <sheetViews>
    <sheetView tabSelected="1" view="pageBreakPreview" topLeftCell="A73" zoomScale="80" zoomScaleNormal="80" zoomScaleSheetLayoutView="80" workbookViewId="0">
      <selection activeCell="A21" sqref="A21:B24"/>
    </sheetView>
  </sheetViews>
  <sheetFormatPr defaultColWidth="9.140625" defaultRowHeight="15.75" x14ac:dyDescent="0.25"/>
  <cols>
    <col min="1" max="1" width="19.85546875" style="35" customWidth="1"/>
    <col min="2" max="2" width="29.7109375" style="35" customWidth="1"/>
    <col min="3" max="3" width="32.42578125" style="35" customWidth="1"/>
    <col min="4" max="4" width="7.140625" style="35" customWidth="1"/>
    <col min="5" max="5" width="6.42578125" style="35" customWidth="1"/>
    <col min="6" max="6" width="10.140625" style="35" customWidth="1"/>
    <col min="7" max="7" width="7" style="35" customWidth="1"/>
    <col min="8" max="8" width="21.42578125" style="35" customWidth="1"/>
    <col min="9" max="9" width="19.140625" style="35" customWidth="1"/>
    <col min="10" max="10" width="18.7109375" style="35" customWidth="1"/>
    <col min="11" max="11" width="19" style="35" customWidth="1"/>
    <col min="12" max="12" width="21.7109375" style="35" customWidth="1"/>
    <col min="13" max="13" width="16.42578125" style="3" bestFit="1" customWidth="1"/>
    <col min="14" max="15" width="14.85546875" style="1" bestFit="1" customWidth="1"/>
    <col min="16" max="17" width="13.140625" style="1" bestFit="1" customWidth="1"/>
    <col min="18" max="18" width="14.28515625" style="1" bestFit="1" customWidth="1"/>
    <col min="19" max="19" width="9.140625" style="1"/>
    <col min="20" max="20" width="14.85546875" style="1" bestFit="1" customWidth="1"/>
    <col min="21" max="16384" width="9.140625" style="1"/>
  </cols>
  <sheetData>
    <row r="1" spans="1:30" ht="15" customHeight="1" x14ac:dyDescent="0.25">
      <c r="A1" s="20"/>
      <c r="B1" s="20"/>
      <c r="C1" s="20"/>
      <c r="D1" s="20"/>
      <c r="E1" s="20"/>
      <c r="F1" s="20"/>
      <c r="G1" s="68" t="s">
        <v>66</v>
      </c>
      <c r="H1" s="68"/>
      <c r="I1" s="68"/>
      <c r="J1" s="68"/>
      <c r="K1" s="68"/>
      <c r="L1" s="68"/>
    </row>
    <row r="2" spans="1:30" x14ac:dyDescent="0.25">
      <c r="A2" s="20"/>
      <c r="B2" s="20"/>
      <c r="C2" s="20"/>
      <c r="D2" s="20"/>
      <c r="E2" s="20"/>
      <c r="F2" s="20"/>
      <c r="G2" s="68"/>
      <c r="H2" s="68"/>
      <c r="I2" s="68"/>
      <c r="J2" s="68"/>
      <c r="K2" s="68"/>
      <c r="L2" s="68"/>
    </row>
    <row r="3" spans="1:30" x14ac:dyDescent="0.25">
      <c r="A3" s="20"/>
      <c r="B3" s="20"/>
      <c r="C3" s="20"/>
      <c r="D3" s="20"/>
      <c r="E3" s="20"/>
      <c r="F3" s="20"/>
      <c r="G3" s="68"/>
      <c r="H3" s="68"/>
      <c r="I3" s="68"/>
      <c r="J3" s="68"/>
      <c r="K3" s="68"/>
      <c r="L3" s="68"/>
    </row>
    <row r="4" spans="1:30" ht="33" customHeight="1" x14ac:dyDescent="0.25">
      <c r="A4" s="20"/>
      <c r="B4" s="20"/>
      <c r="C4" s="20"/>
      <c r="D4" s="20"/>
      <c r="E4" s="20"/>
      <c r="F4" s="20"/>
      <c r="G4" s="68"/>
      <c r="H4" s="68"/>
      <c r="I4" s="68"/>
      <c r="J4" s="68"/>
      <c r="K4" s="68"/>
      <c r="L4" s="68"/>
    </row>
    <row r="5" spans="1:30" ht="25.5" hidden="1" customHeight="1" x14ac:dyDescent="0.25">
      <c r="A5" s="20"/>
      <c r="B5" s="20"/>
      <c r="C5" s="20"/>
      <c r="D5" s="20"/>
      <c r="E5" s="20"/>
      <c r="F5" s="20"/>
      <c r="G5" s="74"/>
      <c r="H5" s="74"/>
      <c r="I5" s="74"/>
      <c r="J5" s="74"/>
      <c r="K5" s="74"/>
      <c r="L5" s="74"/>
    </row>
    <row r="6" spans="1:30" s="5" customFormat="1" ht="18.75" customHeight="1" x14ac:dyDescent="0.3">
      <c r="A6" s="69" t="s">
        <v>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4"/>
    </row>
    <row r="7" spans="1:30" s="5" customFormat="1" ht="18.75" customHeight="1" x14ac:dyDescent="0.3">
      <c r="A7" s="69" t="s">
        <v>10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4"/>
    </row>
    <row r="8" spans="1:30" s="5" customFormat="1" ht="38.450000000000003" customHeight="1" x14ac:dyDescent="0.3">
      <c r="A8" s="70" t="s">
        <v>61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4"/>
    </row>
    <row r="9" spans="1:30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"/>
    </row>
    <row r="10" spans="1:30" ht="42.75" customHeight="1" x14ac:dyDescent="0.25">
      <c r="A10" s="71" t="s">
        <v>0</v>
      </c>
      <c r="B10" s="72" t="s">
        <v>16</v>
      </c>
      <c r="C10" s="72" t="s">
        <v>1</v>
      </c>
      <c r="D10" s="72" t="s">
        <v>2</v>
      </c>
      <c r="E10" s="72"/>
      <c r="F10" s="72"/>
      <c r="G10" s="72"/>
      <c r="H10" s="72" t="s">
        <v>18</v>
      </c>
      <c r="I10" s="72"/>
      <c r="J10" s="72"/>
      <c r="K10" s="72"/>
      <c r="L10" s="73"/>
    </row>
    <row r="11" spans="1:30" ht="127.9" customHeight="1" x14ac:dyDescent="0.25">
      <c r="A11" s="65"/>
      <c r="B11" s="56"/>
      <c r="C11" s="56"/>
      <c r="D11" s="30" t="s">
        <v>3</v>
      </c>
      <c r="E11" s="22" t="s">
        <v>24</v>
      </c>
      <c r="F11" s="22" t="s">
        <v>25</v>
      </c>
      <c r="G11" s="22" t="s">
        <v>26</v>
      </c>
      <c r="H11" s="22">
        <v>2020</v>
      </c>
      <c r="I11" s="22">
        <v>2021</v>
      </c>
      <c r="J11" s="22">
        <v>2022</v>
      </c>
      <c r="K11" s="23">
        <v>2023</v>
      </c>
      <c r="L11" s="24">
        <v>2024</v>
      </c>
    </row>
    <row r="12" spans="1:30" s="2" customFormat="1" ht="18.75" customHeight="1" x14ac:dyDescent="0.25">
      <c r="A12" s="25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3">
        <v>11</v>
      </c>
      <c r="L12" s="24">
        <v>12</v>
      </c>
      <c r="M12" s="16"/>
    </row>
    <row r="13" spans="1:30" s="6" customFormat="1" ht="19.149999999999999" customHeight="1" x14ac:dyDescent="0.25">
      <c r="A13" s="52" t="s">
        <v>15</v>
      </c>
      <c r="B13" s="54" t="s">
        <v>61</v>
      </c>
      <c r="C13" s="22" t="s">
        <v>33</v>
      </c>
      <c r="D13" s="30" t="s">
        <v>6</v>
      </c>
      <c r="E13" s="26" t="s">
        <v>44</v>
      </c>
      <c r="F13" s="30">
        <v>0</v>
      </c>
      <c r="G13" s="26" t="s">
        <v>29</v>
      </c>
      <c r="H13" s="27">
        <v>12254457.720000001</v>
      </c>
      <c r="I13" s="27">
        <v>15304890.710000001</v>
      </c>
      <c r="J13" s="27">
        <v>26961659.57</v>
      </c>
      <c r="K13" s="27">
        <v>12021485.92</v>
      </c>
      <c r="L13" s="28">
        <v>13373276.710000001</v>
      </c>
      <c r="M13" s="9">
        <f t="shared" ref="M13:M42" si="0">SUM(H13:L13)</f>
        <v>79915770.629999995</v>
      </c>
      <c r="N13" s="14">
        <f t="shared" ref="N13:S13" si="1">H21+H30+H49-H13</f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0</v>
      </c>
      <c r="S13" s="14">
        <f t="shared" si="1"/>
        <v>0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s="6" customFormat="1" ht="0.6" customHeight="1" x14ac:dyDescent="0.25">
      <c r="A14" s="53"/>
      <c r="B14" s="55"/>
      <c r="C14" s="22"/>
      <c r="D14" s="26" t="s">
        <v>6</v>
      </c>
      <c r="E14" s="30" t="s">
        <v>6</v>
      </c>
      <c r="F14" s="30" t="s">
        <v>6</v>
      </c>
      <c r="G14" s="30" t="s">
        <v>6</v>
      </c>
      <c r="H14" s="27">
        <f>SUM(H15:H17)</f>
        <v>12254457.720000001</v>
      </c>
      <c r="I14" s="27">
        <f>SUM(I15:I17)</f>
        <v>15304890.710000001</v>
      </c>
      <c r="J14" s="27">
        <f t="shared" ref="J14:L14" si="2">SUM(J15:J17)</f>
        <v>26961659.57</v>
      </c>
      <c r="K14" s="27">
        <f t="shared" si="2"/>
        <v>12021485.92</v>
      </c>
      <c r="L14" s="28">
        <f t="shared" si="2"/>
        <v>13373276.710000001</v>
      </c>
      <c r="M14" s="9">
        <f t="shared" si="0"/>
        <v>79915770.629999995</v>
      </c>
      <c r="O14" s="6" t="s">
        <v>11</v>
      </c>
    </row>
    <row r="15" spans="1:30" s="6" customFormat="1" x14ac:dyDescent="0.25">
      <c r="A15" s="53"/>
      <c r="B15" s="55"/>
      <c r="C15" s="43" t="s">
        <v>56</v>
      </c>
      <c r="D15" s="30" t="s">
        <v>6</v>
      </c>
      <c r="E15" s="26" t="s">
        <v>44</v>
      </c>
      <c r="F15" s="30">
        <v>0</v>
      </c>
      <c r="G15" s="26" t="s">
        <v>29</v>
      </c>
      <c r="H15" s="27">
        <f>H31</f>
        <v>0</v>
      </c>
      <c r="I15" s="27">
        <f t="shared" ref="I15:L15" si="3">I31</f>
        <v>0</v>
      </c>
      <c r="J15" s="27">
        <f t="shared" si="3"/>
        <v>0</v>
      </c>
      <c r="K15" s="27">
        <f t="shared" si="3"/>
        <v>0</v>
      </c>
      <c r="L15" s="28">
        <f t="shared" si="3"/>
        <v>0</v>
      </c>
      <c r="M15" s="9">
        <f t="shared" si="0"/>
        <v>0</v>
      </c>
    </row>
    <row r="16" spans="1:30" s="6" customFormat="1" x14ac:dyDescent="0.25">
      <c r="A16" s="53"/>
      <c r="B16" s="55"/>
      <c r="C16" s="43" t="s">
        <v>57</v>
      </c>
      <c r="D16" s="30" t="s">
        <v>6</v>
      </c>
      <c r="E16" s="26" t="s">
        <v>44</v>
      </c>
      <c r="F16" s="30">
        <v>0</v>
      </c>
      <c r="G16" s="26" t="s">
        <v>29</v>
      </c>
      <c r="H16" s="27">
        <f>H22+H32+H50</f>
        <v>941510.3</v>
      </c>
      <c r="I16" s="27">
        <v>2506468</v>
      </c>
      <c r="J16" s="27">
        <v>5714586</v>
      </c>
      <c r="K16" s="27">
        <f>K22+K32+K50</f>
        <v>0</v>
      </c>
      <c r="L16" s="28">
        <f>L22+L32+L50</f>
        <v>0</v>
      </c>
      <c r="M16" s="9">
        <f t="shared" si="0"/>
        <v>9162564.3000000007</v>
      </c>
    </row>
    <row r="17" spans="1:15" s="6" customFormat="1" ht="31.5" x14ac:dyDescent="0.25">
      <c r="A17" s="53"/>
      <c r="B17" s="55"/>
      <c r="C17" s="43" t="s">
        <v>58</v>
      </c>
      <c r="D17" s="30" t="s">
        <v>6</v>
      </c>
      <c r="E17" s="26" t="s">
        <v>44</v>
      </c>
      <c r="F17" s="30">
        <v>0</v>
      </c>
      <c r="G17" s="26" t="s">
        <v>29</v>
      </c>
      <c r="H17" s="27">
        <v>11312947.42</v>
      </c>
      <c r="I17" s="27">
        <v>12798422.710000001</v>
      </c>
      <c r="J17" s="27">
        <v>21247073.57</v>
      </c>
      <c r="K17" s="27">
        <v>12021485.92</v>
      </c>
      <c r="L17" s="28">
        <v>13373276.710000001</v>
      </c>
      <c r="M17" s="9">
        <f t="shared" si="0"/>
        <v>70753206.330000013</v>
      </c>
    </row>
    <row r="18" spans="1:15" s="6" customFormat="1" ht="94.5" x14ac:dyDescent="0.25">
      <c r="A18" s="53"/>
      <c r="B18" s="55"/>
      <c r="C18" s="43" t="s">
        <v>42</v>
      </c>
      <c r="D18" s="26" t="s">
        <v>8</v>
      </c>
      <c r="E18" s="26" t="s">
        <v>44</v>
      </c>
      <c r="F18" s="30">
        <v>0</v>
      </c>
      <c r="G18" s="26" t="s">
        <v>29</v>
      </c>
      <c r="H18" s="27">
        <v>6435965.7199999997</v>
      </c>
      <c r="I18" s="27">
        <v>8548050.7100000009</v>
      </c>
      <c r="J18" s="27">
        <v>11270959.27</v>
      </c>
      <c r="K18" s="27">
        <v>11529485.92</v>
      </c>
      <c r="L18" s="27">
        <v>12881276.710000001</v>
      </c>
      <c r="M18" s="9">
        <f>SUM(H18:L18)-M13</f>
        <v>-29250032.299999997</v>
      </c>
    </row>
    <row r="19" spans="1:15" s="6" customFormat="1" ht="47.25" x14ac:dyDescent="0.25">
      <c r="A19" s="53"/>
      <c r="B19" s="55"/>
      <c r="C19" s="47" t="s">
        <v>67</v>
      </c>
      <c r="D19" s="26" t="s">
        <v>69</v>
      </c>
      <c r="E19" s="26" t="s">
        <v>44</v>
      </c>
      <c r="F19" s="48">
        <v>0</v>
      </c>
      <c r="G19" s="26" t="s">
        <v>29</v>
      </c>
      <c r="H19" s="27" t="s">
        <v>68</v>
      </c>
      <c r="I19" s="27">
        <v>0</v>
      </c>
      <c r="J19" s="27">
        <v>5951300.2999999998</v>
      </c>
      <c r="K19" s="27">
        <v>0</v>
      </c>
      <c r="L19" s="27">
        <v>0</v>
      </c>
      <c r="M19" s="9"/>
    </row>
    <row r="20" spans="1:15" s="6" customFormat="1" ht="78.75" x14ac:dyDescent="0.25">
      <c r="A20" s="53"/>
      <c r="B20" s="55"/>
      <c r="C20" s="39" t="s">
        <v>43</v>
      </c>
      <c r="D20" s="26" t="s">
        <v>7</v>
      </c>
      <c r="E20" s="26" t="s">
        <v>44</v>
      </c>
      <c r="F20" s="38">
        <v>0</v>
      </c>
      <c r="G20" s="26" t="s">
        <v>29</v>
      </c>
      <c r="H20" s="27">
        <v>5818492</v>
      </c>
      <c r="I20" s="27">
        <v>6756840</v>
      </c>
      <c r="J20" s="27">
        <v>10338400</v>
      </c>
      <c r="K20" s="27">
        <v>492000</v>
      </c>
      <c r="L20" s="27">
        <v>492000</v>
      </c>
      <c r="M20" s="9"/>
    </row>
    <row r="21" spans="1:15" s="11" customFormat="1" ht="15.6" customHeight="1" x14ac:dyDescent="0.25">
      <c r="A21" s="56"/>
      <c r="B21" s="56"/>
      <c r="C21" s="29" t="s">
        <v>34</v>
      </c>
      <c r="D21" s="30" t="s">
        <v>6</v>
      </c>
      <c r="E21" s="26" t="s">
        <v>44</v>
      </c>
      <c r="F21" s="30">
        <v>2</v>
      </c>
      <c r="G21" s="26" t="s">
        <v>29</v>
      </c>
      <c r="H21" s="27">
        <f>SUM(H22:H23)</f>
        <v>345142</v>
      </c>
      <c r="I21" s="27">
        <v>316000</v>
      </c>
      <c r="J21" s="27">
        <f>301000</f>
        <v>301000</v>
      </c>
      <c r="K21" s="27">
        <f t="shared" ref="K21:L21" si="4">SUM(K22:K23)</f>
        <v>492000</v>
      </c>
      <c r="L21" s="28">
        <f t="shared" si="4"/>
        <v>492000</v>
      </c>
      <c r="M21" s="15">
        <f t="shared" si="0"/>
        <v>1946142</v>
      </c>
    </row>
    <row r="22" spans="1:15" s="11" customFormat="1" x14ac:dyDescent="0.25">
      <c r="A22" s="56"/>
      <c r="B22" s="56"/>
      <c r="C22" s="43" t="s">
        <v>57</v>
      </c>
      <c r="D22" s="30" t="s">
        <v>6</v>
      </c>
      <c r="E22" s="26" t="s">
        <v>44</v>
      </c>
      <c r="F22" s="30">
        <v>2</v>
      </c>
      <c r="G22" s="26" t="s">
        <v>29</v>
      </c>
      <c r="H22" s="27">
        <f>H26</f>
        <v>0</v>
      </c>
      <c r="I22" s="27">
        <f t="shared" ref="I22:L22" si="5">I26</f>
        <v>0</v>
      </c>
      <c r="J22" s="27">
        <f t="shared" si="5"/>
        <v>0</v>
      </c>
      <c r="K22" s="27">
        <f t="shared" si="5"/>
        <v>0</v>
      </c>
      <c r="L22" s="28">
        <f t="shared" si="5"/>
        <v>0</v>
      </c>
      <c r="M22" s="15">
        <f t="shared" si="0"/>
        <v>0</v>
      </c>
    </row>
    <row r="23" spans="1:15" s="11" customFormat="1" ht="31.5" x14ac:dyDescent="0.25">
      <c r="A23" s="56"/>
      <c r="B23" s="56"/>
      <c r="C23" s="43" t="s">
        <v>58</v>
      </c>
      <c r="D23" s="30" t="s">
        <v>6</v>
      </c>
      <c r="E23" s="26" t="s">
        <v>44</v>
      </c>
      <c r="F23" s="30">
        <v>2</v>
      </c>
      <c r="G23" s="26" t="s">
        <v>29</v>
      </c>
      <c r="H23" s="27">
        <f>H27</f>
        <v>345142</v>
      </c>
      <c r="I23" s="27">
        <v>316000</v>
      </c>
      <c r="J23" s="27">
        <f>J27</f>
        <v>301000</v>
      </c>
      <c r="K23" s="27">
        <f>K27</f>
        <v>492000</v>
      </c>
      <c r="L23" s="28">
        <f>L27</f>
        <v>492000</v>
      </c>
      <c r="M23" s="15">
        <f t="shared" si="0"/>
        <v>1946142</v>
      </c>
    </row>
    <row r="24" spans="1:15" s="11" customFormat="1" ht="101.45" customHeight="1" x14ac:dyDescent="0.25">
      <c r="A24" s="78" t="s">
        <v>4</v>
      </c>
      <c r="B24" s="78" t="s">
        <v>45</v>
      </c>
      <c r="C24" s="45" t="s">
        <v>62</v>
      </c>
      <c r="D24" s="26" t="s">
        <v>7</v>
      </c>
      <c r="E24" s="26" t="s">
        <v>44</v>
      </c>
      <c r="F24" s="30">
        <v>2</v>
      </c>
      <c r="G24" s="26" t="s">
        <v>29</v>
      </c>
      <c r="H24" s="27">
        <f>H28</f>
        <v>345142</v>
      </c>
      <c r="I24" s="27">
        <v>316000</v>
      </c>
      <c r="J24" s="27">
        <v>301000</v>
      </c>
      <c r="K24" s="27">
        <f t="shared" ref="K24:L24" si="6">K28</f>
        <v>492000</v>
      </c>
      <c r="L24" s="27">
        <f t="shared" si="6"/>
        <v>492000</v>
      </c>
      <c r="M24" s="15"/>
    </row>
    <row r="25" spans="1:15" s="11" customFormat="1" ht="15.6" customHeight="1" x14ac:dyDescent="0.25">
      <c r="A25" s="57" t="s">
        <v>12</v>
      </c>
      <c r="B25" s="60" t="s">
        <v>47</v>
      </c>
      <c r="C25" s="22" t="s">
        <v>33</v>
      </c>
      <c r="D25" s="22" t="s">
        <v>6</v>
      </c>
      <c r="E25" s="31" t="s">
        <v>44</v>
      </c>
      <c r="F25" s="22">
        <v>2</v>
      </c>
      <c r="G25" s="31" t="s">
        <v>35</v>
      </c>
      <c r="H25" s="27">
        <f>SUM(H26:H27)</f>
        <v>345142</v>
      </c>
      <c r="I25" s="27">
        <v>316000</v>
      </c>
      <c r="J25" s="27">
        <v>301000</v>
      </c>
      <c r="K25" s="27">
        <f t="shared" ref="K25:L25" si="7">SUM(K26:K27)</f>
        <v>492000</v>
      </c>
      <c r="L25" s="28">
        <f t="shared" si="7"/>
        <v>492000</v>
      </c>
      <c r="M25" s="19">
        <f t="shared" si="0"/>
        <v>1946142</v>
      </c>
    </row>
    <row r="26" spans="1:15" s="12" customFormat="1" x14ac:dyDescent="0.25">
      <c r="A26" s="58"/>
      <c r="B26" s="61"/>
      <c r="C26" s="44" t="s">
        <v>57</v>
      </c>
      <c r="D26" s="30" t="s">
        <v>6</v>
      </c>
      <c r="E26" s="26" t="s">
        <v>44</v>
      </c>
      <c r="F26" s="30">
        <v>2</v>
      </c>
      <c r="G26" s="26" t="s">
        <v>35</v>
      </c>
      <c r="H26" s="32">
        <v>0</v>
      </c>
      <c r="I26" s="32">
        <v>0</v>
      </c>
      <c r="J26" s="32">
        <v>0</v>
      </c>
      <c r="K26" s="32">
        <v>0</v>
      </c>
      <c r="L26" s="33">
        <v>0</v>
      </c>
      <c r="M26" s="15">
        <f t="shared" si="0"/>
        <v>0</v>
      </c>
    </row>
    <row r="27" spans="1:15" s="12" customFormat="1" ht="31.5" x14ac:dyDescent="0.25">
      <c r="A27" s="58"/>
      <c r="B27" s="61"/>
      <c r="C27" s="44" t="s">
        <v>58</v>
      </c>
      <c r="D27" s="30" t="s">
        <v>6</v>
      </c>
      <c r="E27" s="26" t="s">
        <v>44</v>
      </c>
      <c r="F27" s="30">
        <v>2</v>
      </c>
      <c r="G27" s="26" t="s">
        <v>35</v>
      </c>
      <c r="H27" s="32">
        <f>H28+H29</f>
        <v>345142</v>
      </c>
      <c r="I27" s="32">
        <v>316000</v>
      </c>
      <c r="J27" s="32">
        <v>301000</v>
      </c>
      <c r="K27" s="32">
        <f t="shared" ref="K27:L27" si="8">K28+K29</f>
        <v>492000</v>
      </c>
      <c r="L27" s="32">
        <f t="shared" si="8"/>
        <v>492000</v>
      </c>
      <c r="M27" s="15">
        <f t="shared" si="0"/>
        <v>1946142</v>
      </c>
    </row>
    <row r="28" spans="1:15" s="12" customFormat="1" ht="94.5" x14ac:dyDescent="0.25">
      <c r="A28" s="58"/>
      <c r="B28" s="61"/>
      <c r="C28" s="46" t="s">
        <v>62</v>
      </c>
      <c r="D28" s="26" t="s">
        <v>7</v>
      </c>
      <c r="E28" s="26" t="s">
        <v>44</v>
      </c>
      <c r="F28" s="30">
        <v>2</v>
      </c>
      <c r="G28" s="26" t="s">
        <v>35</v>
      </c>
      <c r="H28" s="32">
        <f>492000-192108+45250</f>
        <v>345142</v>
      </c>
      <c r="I28" s="32">
        <v>316000</v>
      </c>
      <c r="J28" s="32">
        <v>301000</v>
      </c>
      <c r="K28" s="32">
        <v>492000</v>
      </c>
      <c r="L28" s="33">
        <v>492000</v>
      </c>
      <c r="M28" s="15">
        <f t="shared" si="0"/>
        <v>1946142</v>
      </c>
    </row>
    <row r="29" spans="1:15" s="12" customFormat="1" ht="78.75" hidden="1" x14ac:dyDescent="0.25">
      <c r="A29" s="59"/>
      <c r="B29" s="62"/>
      <c r="C29" s="46" t="s">
        <v>43</v>
      </c>
      <c r="D29" s="26" t="s">
        <v>7</v>
      </c>
      <c r="E29" s="26" t="s">
        <v>44</v>
      </c>
      <c r="F29" s="38">
        <v>2</v>
      </c>
      <c r="G29" s="26" t="s">
        <v>35</v>
      </c>
      <c r="H29" s="32">
        <v>0</v>
      </c>
      <c r="I29" s="32">
        <v>0</v>
      </c>
      <c r="J29" s="32">
        <v>0</v>
      </c>
      <c r="K29" s="32">
        <v>0</v>
      </c>
      <c r="L29" s="33">
        <v>0</v>
      </c>
      <c r="M29" s="15"/>
    </row>
    <row r="30" spans="1:15" s="8" customFormat="1" x14ac:dyDescent="0.25">
      <c r="A30" s="65" t="s">
        <v>5</v>
      </c>
      <c r="B30" s="56" t="s">
        <v>48</v>
      </c>
      <c r="C30" s="22" t="s">
        <v>33</v>
      </c>
      <c r="D30" s="30" t="s">
        <v>6</v>
      </c>
      <c r="E30" s="26" t="s">
        <v>44</v>
      </c>
      <c r="F30" s="30">
        <v>3</v>
      </c>
      <c r="G30" s="26" t="s">
        <v>29</v>
      </c>
      <c r="H30" s="27">
        <v>6435965.7199999997</v>
      </c>
      <c r="I30" s="27">
        <v>8548050.7100000009</v>
      </c>
      <c r="J30" s="27">
        <v>16623259.57</v>
      </c>
      <c r="K30" s="27">
        <v>11529485.92</v>
      </c>
      <c r="L30" s="28">
        <v>12881276.710000001</v>
      </c>
      <c r="M30" s="9">
        <f t="shared" si="0"/>
        <v>56018038.630000003</v>
      </c>
      <c r="N30" s="17" t="e">
        <f>#REF!+#REF!+#REF!+#REF!+#REF!+#REF!+#REF!+#REF!+#REF!+#REF!+#REF!+#REF!+#REF!+#REF!+#REF!+#REF!+#REF!+#REF!+#REF!+#REF!+#REF!+#REF!+#REF!+#REF!+#REF!+#REF!+#REF!+#REF!+#REF!+#REF!+#REF!+#REF!+#REF!+H44</f>
        <v>#REF!</v>
      </c>
      <c r="O30" s="17" t="e">
        <f>N30-H36-H41-#REF!-#REF!-#REF!-#REF!-#REF!-#REF!-#REF!</f>
        <v>#REF!</v>
      </c>
    </row>
    <row r="31" spans="1:15" s="8" customFormat="1" x14ac:dyDescent="0.25">
      <c r="A31" s="65"/>
      <c r="B31" s="56"/>
      <c r="C31" s="43" t="s">
        <v>56</v>
      </c>
      <c r="D31" s="30" t="s">
        <v>6</v>
      </c>
      <c r="E31" s="26" t="s">
        <v>44</v>
      </c>
      <c r="F31" s="30">
        <v>3</v>
      </c>
      <c r="G31" s="26" t="s">
        <v>29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9">
        <f t="shared" si="0"/>
        <v>0</v>
      </c>
      <c r="N31" s="17" t="e">
        <f>#REF!+#REF!+#REF!+#REF!</f>
        <v>#REF!</v>
      </c>
    </row>
    <row r="32" spans="1:15" s="8" customFormat="1" x14ac:dyDescent="0.25">
      <c r="A32" s="65"/>
      <c r="B32" s="56"/>
      <c r="C32" s="43" t="s">
        <v>57</v>
      </c>
      <c r="D32" s="30" t="s">
        <v>6</v>
      </c>
      <c r="E32" s="26" t="s">
        <v>44</v>
      </c>
      <c r="F32" s="30">
        <v>3</v>
      </c>
      <c r="G32" s="26" t="s">
        <v>29</v>
      </c>
      <c r="H32" s="27">
        <v>0</v>
      </c>
      <c r="I32" s="27">
        <v>0</v>
      </c>
      <c r="J32" s="27">
        <v>1800000</v>
      </c>
      <c r="K32" s="27">
        <v>0</v>
      </c>
      <c r="L32" s="28">
        <v>0</v>
      </c>
      <c r="M32" s="9">
        <f t="shared" si="0"/>
        <v>1800000</v>
      </c>
      <c r="N32" s="17" t="e">
        <f>#REF!+#REF!+#REF!+#REF!+#REF!+#REF!+#REF!+#REF!+#REF!+#REF!+#REF!+#REF!+#REF!+#REF!+#REF!</f>
        <v>#REF!</v>
      </c>
    </row>
    <row r="33" spans="1:14" s="8" customFormat="1" ht="31.5" x14ac:dyDescent="0.25">
      <c r="A33" s="65"/>
      <c r="B33" s="56"/>
      <c r="C33" s="43" t="s">
        <v>58</v>
      </c>
      <c r="D33" s="30" t="s">
        <v>6</v>
      </c>
      <c r="E33" s="26" t="s">
        <v>44</v>
      </c>
      <c r="F33" s="30">
        <v>3</v>
      </c>
      <c r="G33" s="26" t="s">
        <v>29</v>
      </c>
      <c r="H33" s="27">
        <v>6435965.7199999997</v>
      </c>
      <c r="I33" s="27">
        <v>8548050.7100000009</v>
      </c>
      <c r="J33" s="27">
        <v>14823259.57</v>
      </c>
      <c r="K33" s="27">
        <v>11529485.92</v>
      </c>
      <c r="L33" s="27">
        <v>12881276.710000001</v>
      </c>
      <c r="M33" s="9">
        <f t="shared" si="0"/>
        <v>54218038.630000003</v>
      </c>
      <c r="N33" s="17" t="e">
        <f>N30-N31-N32</f>
        <v>#REF!</v>
      </c>
    </row>
    <row r="34" spans="1:14" s="8" customFormat="1" ht="94.5" x14ac:dyDescent="0.25">
      <c r="A34" s="65"/>
      <c r="B34" s="56"/>
      <c r="C34" s="49" t="s">
        <v>46</v>
      </c>
      <c r="D34" s="50">
        <v>7</v>
      </c>
      <c r="E34" s="26" t="s">
        <v>44</v>
      </c>
      <c r="F34" s="50">
        <v>3</v>
      </c>
      <c r="G34" s="26" t="s">
        <v>29</v>
      </c>
      <c r="H34" s="27">
        <v>6435965.7199999997</v>
      </c>
      <c r="I34" s="27">
        <v>8548050.7100000009</v>
      </c>
      <c r="J34" s="27">
        <v>11270959.27</v>
      </c>
      <c r="K34" s="27">
        <v>11529485.92</v>
      </c>
      <c r="L34" s="27">
        <v>12881276.710000001</v>
      </c>
      <c r="M34" s="9"/>
      <c r="N34" s="17"/>
    </row>
    <row r="35" spans="1:14" s="8" customFormat="1" ht="47.25" x14ac:dyDescent="0.25">
      <c r="A35" s="65"/>
      <c r="B35" s="56"/>
      <c r="C35" s="39" t="s">
        <v>70</v>
      </c>
      <c r="D35" s="26" t="s">
        <v>69</v>
      </c>
      <c r="E35" s="26" t="s">
        <v>44</v>
      </c>
      <c r="F35" s="30">
        <v>3</v>
      </c>
      <c r="G35" s="26" t="s">
        <v>29</v>
      </c>
      <c r="H35" s="27">
        <v>0</v>
      </c>
      <c r="I35" s="27">
        <v>0</v>
      </c>
      <c r="J35" s="27">
        <v>5951300.2999999998</v>
      </c>
      <c r="K35" s="27">
        <v>0</v>
      </c>
      <c r="L35" s="27">
        <v>0</v>
      </c>
      <c r="M35" s="9"/>
      <c r="N35" s="17"/>
    </row>
    <row r="36" spans="1:14" s="6" customFormat="1" x14ac:dyDescent="0.25">
      <c r="A36" s="66" t="s">
        <v>14</v>
      </c>
      <c r="B36" s="67" t="s">
        <v>49</v>
      </c>
      <c r="C36" s="22" t="s">
        <v>33</v>
      </c>
      <c r="D36" s="31" t="s">
        <v>6</v>
      </c>
      <c r="E36" s="31" t="s">
        <v>44</v>
      </c>
      <c r="F36" s="22">
        <v>3</v>
      </c>
      <c r="G36" s="31" t="s">
        <v>35</v>
      </c>
      <c r="H36" s="27">
        <v>6435965.7199999997</v>
      </c>
      <c r="I36" s="27">
        <v>8548050.7100000009</v>
      </c>
      <c r="J36" s="27">
        <v>16623259.57</v>
      </c>
      <c r="K36" s="27">
        <v>11509485.92</v>
      </c>
      <c r="L36" s="27">
        <v>12881276.710000001</v>
      </c>
      <c r="M36" s="18">
        <f t="shared" si="0"/>
        <v>55998038.630000003</v>
      </c>
    </row>
    <row r="37" spans="1:14" s="7" customFormat="1" ht="31.5" x14ac:dyDescent="0.25">
      <c r="A37" s="66"/>
      <c r="B37" s="67"/>
      <c r="C37" s="38" t="s">
        <v>32</v>
      </c>
      <c r="D37" s="26" t="s">
        <v>6</v>
      </c>
      <c r="E37" s="26" t="s">
        <v>44</v>
      </c>
      <c r="F37" s="30">
        <v>3</v>
      </c>
      <c r="G37" s="26" t="s">
        <v>35</v>
      </c>
      <c r="H37" s="32">
        <v>6435965.7199999997</v>
      </c>
      <c r="I37" s="32">
        <v>8548050.7100000009</v>
      </c>
      <c r="J37" s="32">
        <v>14823259.57</v>
      </c>
      <c r="K37" s="32">
        <v>11509485.92</v>
      </c>
      <c r="L37" s="32">
        <v>12881276.710000001</v>
      </c>
      <c r="M37" s="9">
        <f t="shared" si="0"/>
        <v>54198038.630000003</v>
      </c>
    </row>
    <row r="38" spans="1:14" s="7" customFormat="1" x14ac:dyDescent="0.25">
      <c r="A38" s="66"/>
      <c r="B38" s="67"/>
      <c r="C38" s="51" t="s">
        <v>57</v>
      </c>
      <c r="D38" s="26" t="s">
        <v>6</v>
      </c>
      <c r="E38" s="26" t="s">
        <v>44</v>
      </c>
      <c r="F38" s="51">
        <v>3</v>
      </c>
      <c r="G38" s="26" t="s">
        <v>35</v>
      </c>
      <c r="H38" s="32">
        <v>0</v>
      </c>
      <c r="I38" s="32">
        <v>0</v>
      </c>
      <c r="J38" s="32">
        <v>1800000</v>
      </c>
      <c r="K38" s="32">
        <v>0</v>
      </c>
      <c r="L38" s="32">
        <v>0</v>
      </c>
      <c r="M38" s="9"/>
    </row>
    <row r="39" spans="1:14" s="7" customFormat="1" ht="94.5" x14ac:dyDescent="0.25">
      <c r="A39" s="66"/>
      <c r="B39" s="67"/>
      <c r="C39" s="50" t="s">
        <v>46</v>
      </c>
      <c r="D39" s="26" t="s">
        <v>8</v>
      </c>
      <c r="E39" s="26" t="s">
        <v>44</v>
      </c>
      <c r="F39" s="50">
        <v>3</v>
      </c>
      <c r="G39" s="26" t="s">
        <v>35</v>
      </c>
      <c r="H39" s="32">
        <v>6435965.7199999997</v>
      </c>
      <c r="I39" s="32">
        <v>8548050.7100000009</v>
      </c>
      <c r="J39" s="32">
        <v>11270959.57</v>
      </c>
      <c r="K39" s="32">
        <v>11509485.92</v>
      </c>
      <c r="L39" s="32">
        <v>12881276.710000001</v>
      </c>
      <c r="M39" s="9"/>
    </row>
    <row r="40" spans="1:14" s="7" customFormat="1" ht="112.9" customHeight="1" x14ac:dyDescent="0.25">
      <c r="A40" s="66"/>
      <c r="B40" s="67"/>
      <c r="C40" s="38" t="s">
        <v>70</v>
      </c>
      <c r="D40" s="26" t="s">
        <v>69</v>
      </c>
      <c r="E40" s="26" t="s">
        <v>44</v>
      </c>
      <c r="F40" s="30">
        <v>3</v>
      </c>
      <c r="G40" s="26" t="s">
        <v>35</v>
      </c>
      <c r="H40" s="32">
        <v>0</v>
      </c>
      <c r="I40" s="32">
        <v>0</v>
      </c>
      <c r="J40" s="32">
        <v>5951300.2999999998</v>
      </c>
      <c r="K40" s="32">
        <v>0</v>
      </c>
      <c r="L40" s="33">
        <v>0</v>
      </c>
      <c r="M40" s="9">
        <f t="shared" si="0"/>
        <v>5951300.2999999998</v>
      </c>
    </row>
    <row r="41" spans="1:14" s="6" customFormat="1" x14ac:dyDescent="0.25">
      <c r="A41" s="66" t="s">
        <v>13</v>
      </c>
      <c r="B41" s="67" t="s">
        <v>50</v>
      </c>
      <c r="C41" s="22" t="s">
        <v>33</v>
      </c>
      <c r="D41" s="31" t="s">
        <v>6</v>
      </c>
      <c r="E41" s="31" t="s">
        <v>44</v>
      </c>
      <c r="F41" s="22">
        <v>3</v>
      </c>
      <c r="G41" s="31" t="s">
        <v>36</v>
      </c>
      <c r="H41" s="27">
        <f>H42</f>
        <v>0</v>
      </c>
      <c r="I41" s="27">
        <v>0</v>
      </c>
      <c r="J41" s="27">
        <v>0</v>
      </c>
      <c r="K41" s="27">
        <v>0</v>
      </c>
      <c r="L41" s="28">
        <f t="shared" ref="L41:L42" si="9">L42</f>
        <v>330000</v>
      </c>
      <c r="M41" s="9">
        <f t="shared" si="0"/>
        <v>330000</v>
      </c>
    </row>
    <row r="42" spans="1:14" s="7" customFormat="1" ht="31.5" x14ac:dyDescent="0.25">
      <c r="A42" s="66"/>
      <c r="B42" s="67"/>
      <c r="C42" s="44" t="s">
        <v>58</v>
      </c>
      <c r="D42" s="26" t="s">
        <v>6</v>
      </c>
      <c r="E42" s="26" t="s">
        <v>44</v>
      </c>
      <c r="F42" s="30">
        <v>3</v>
      </c>
      <c r="G42" s="26" t="s">
        <v>36</v>
      </c>
      <c r="H42" s="32">
        <f>H43</f>
        <v>0</v>
      </c>
      <c r="I42" s="32">
        <v>0</v>
      </c>
      <c r="J42" s="32">
        <v>0</v>
      </c>
      <c r="K42" s="32">
        <v>0</v>
      </c>
      <c r="L42" s="32">
        <f t="shared" si="9"/>
        <v>330000</v>
      </c>
      <c r="M42" s="9">
        <f t="shared" si="0"/>
        <v>330000</v>
      </c>
    </row>
    <row r="43" spans="1:14" s="7" customFormat="1" ht="137.44999999999999" customHeight="1" x14ac:dyDescent="0.25">
      <c r="A43" s="66"/>
      <c r="B43" s="67"/>
      <c r="C43" s="38" t="s">
        <v>46</v>
      </c>
      <c r="D43" s="26" t="s">
        <v>8</v>
      </c>
      <c r="E43" s="26" t="s">
        <v>44</v>
      </c>
      <c r="F43" s="30">
        <v>3</v>
      </c>
      <c r="G43" s="26" t="s">
        <v>36</v>
      </c>
      <c r="H43" s="32">
        <f>130000-130000</f>
        <v>0</v>
      </c>
      <c r="I43" s="32">
        <v>0</v>
      </c>
      <c r="J43" s="32">
        <v>0</v>
      </c>
      <c r="K43" s="32">
        <v>0</v>
      </c>
      <c r="L43" s="33">
        <v>330000</v>
      </c>
      <c r="M43" s="9"/>
    </row>
    <row r="44" spans="1:14" s="11" customFormat="1" hidden="1" x14ac:dyDescent="0.25">
      <c r="A44" s="66" t="s">
        <v>17</v>
      </c>
      <c r="B44" s="67" t="s">
        <v>38</v>
      </c>
      <c r="C44" s="22" t="s">
        <v>33</v>
      </c>
      <c r="D44" s="31" t="s">
        <v>6</v>
      </c>
      <c r="E44" s="31" t="s">
        <v>28</v>
      </c>
      <c r="F44" s="22">
        <v>2</v>
      </c>
      <c r="G44" s="31" t="s">
        <v>37</v>
      </c>
      <c r="H44" s="27">
        <v>0</v>
      </c>
      <c r="I44" s="27">
        <v>0</v>
      </c>
      <c r="J44" s="27">
        <v>0</v>
      </c>
      <c r="K44" s="27">
        <v>0</v>
      </c>
      <c r="L44" s="28">
        <v>0</v>
      </c>
      <c r="M44" s="19"/>
    </row>
    <row r="45" spans="1:14" s="13" customFormat="1" hidden="1" x14ac:dyDescent="0.25">
      <c r="A45" s="66"/>
      <c r="B45" s="67"/>
      <c r="C45" s="30" t="s">
        <v>30</v>
      </c>
      <c r="D45" s="26" t="s">
        <v>6</v>
      </c>
      <c r="E45" s="26" t="s">
        <v>28</v>
      </c>
      <c r="F45" s="30">
        <v>2</v>
      </c>
      <c r="G45" s="26" t="s">
        <v>37</v>
      </c>
      <c r="H45" s="32">
        <v>0</v>
      </c>
      <c r="I45" s="32">
        <v>0</v>
      </c>
      <c r="J45" s="32">
        <v>0</v>
      </c>
      <c r="K45" s="32">
        <v>0</v>
      </c>
      <c r="L45" s="33">
        <v>0</v>
      </c>
      <c r="M45" s="15"/>
    </row>
    <row r="46" spans="1:14" s="13" customFormat="1" hidden="1" x14ac:dyDescent="0.25">
      <c r="A46" s="66"/>
      <c r="B46" s="67"/>
      <c r="C46" s="30" t="s">
        <v>31</v>
      </c>
      <c r="D46" s="26" t="s">
        <v>6</v>
      </c>
      <c r="E46" s="26" t="s">
        <v>28</v>
      </c>
      <c r="F46" s="30">
        <v>2</v>
      </c>
      <c r="G46" s="26" t="s">
        <v>37</v>
      </c>
      <c r="H46" s="32">
        <v>0</v>
      </c>
      <c r="I46" s="32">
        <v>0</v>
      </c>
      <c r="J46" s="32">
        <v>0</v>
      </c>
      <c r="K46" s="32">
        <v>0</v>
      </c>
      <c r="L46" s="33">
        <v>0</v>
      </c>
      <c r="M46" s="15"/>
    </row>
    <row r="47" spans="1:14" s="13" customFormat="1" ht="31.5" hidden="1" x14ac:dyDescent="0.25">
      <c r="A47" s="66"/>
      <c r="B47" s="67"/>
      <c r="C47" s="30" t="s">
        <v>32</v>
      </c>
      <c r="D47" s="26" t="s">
        <v>6</v>
      </c>
      <c r="E47" s="26" t="s">
        <v>28</v>
      </c>
      <c r="F47" s="30">
        <v>2</v>
      </c>
      <c r="G47" s="26" t="s">
        <v>37</v>
      </c>
      <c r="H47" s="32">
        <v>0</v>
      </c>
      <c r="I47" s="32">
        <v>0</v>
      </c>
      <c r="J47" s="32">
        <v>0</v>
      </c>
      <c r="K47" s="32">
        <v>0</v>
      </c>
      <c r="L47" s="33">
        <v>0</v>
      </c>
      <c r="M47" s="15"/>
    </row>
    <row r="48" spans="1:14" s="13" customFormat="1" ht="94.5" hidden="1" x14ac:dyDescent="0.25">
      <c r="A48" s="66"/>
      <c r="B48" s="67"/>
      <c r="C48" s="30" t="s">
        <v>27</v>
      </c>
      <c r="D48" s="26" t="s">
        <v>7</v>
      </c>
      <c r="E48" s="26" t="s">
        <v>28</v>
      </c>
      <c r="F48" s="30">
        <v>2</v>
      </c>
      <c r="G48" s="26" t="s">
        <v>37</v>
      </c>
      <c r="H48" s="32">
        <v>0</v>
      </c>
      <c r="I48" s="32">
        <v>0</v>
      </c>
      <c r="J48" s="32">
        <v>0</v>
      </c>
      <c r="K48" s="32">
        <v>0</v>
      </c>
      <c r="L48" s="33">
        <v>0</v>
      </c>
      <c r="M48" s="15"/>
    </row>
    <row r="49" spans="1:15" s="6" customFormat="1" ht="15.6" customHeight="1" x14ac:dyDescent="0.25">
      <c r="A49" s="63" t="s">
        <v>19</v>
      </c>
      <c r="B49" s="54" t="s">
        <v>51</v>
      </c>
      <c r="C49" s="29" t="s">
        <v>33</v>
      </c>
      <c r="D49" s="22" t="s">
        <v>6</v>
      </c>
      <c r="E49" s="31" t="s">
        <v>44</v>
      </c>
      <c r="F49" s="22">
        <v>4</v>
      </c>
      <c r="G49" s="31" t="s">
        <v>29</v>
      </c>
      <c r="H49" s="27">
        <f>H50+H51</f>
        <v>5473350</v>
      </c>
      <c r="I49" s="27">
        <f t="shared" ref="I49:L49" si="10">I50+I51</f>
        <v>6440840</v>
      </c>
      <c r="J49" s="27">
        <f t="shared" si="10"/>
        <v>10037400</v>
      </c>
      <c r="K49" s="27">
        <v>0</v>
      </c>
      <c r="L49" s="28">
        <f t="shared" si="10"/>
        <v>0</v>
      </c>
      <c r="M49" s="18">
        <f t="shared" ref="M49:M50" si="11">SUM(H49:L49)</f>
        <v>21951590</v>
      </c>
    </row>
    <row r="50" spans="1:15" s="6" customFormat="1" x14ac:dyDescent="0.25">
      <c r="A50" s="64"/>
      <c r="B50" s="55"/>
      <c r="C50" s="43" t="s">
        <v>57</v>
      </c>
      <c r="D50" s="22" t="s">
        <v>6</v>
      </c>
      <c r="E50" s="31" t="s">
        <v>44</v>
      </c>
      <c r="F50" s="22">
        <v>4</v>
      </c>
      <c r="G50" s="31" t="s">
        <v>29</v>
      </c>
      <c r="H50" s="27">
        <f>H54</f>
        <v>941510.3</v>
      </c>
      <c r="I50" s="27">
        <v>2506468</v>
      </c>
      <c r="J50" s="27">
        <v>3914586</v>
      </c>
      <c r="K50" s="27">
        <f t="shared" ref="K50:L50" si="12">K54</f>
        <v>0</v>
      </c>
      <c r="L50" s="27">
        <f t="shared" si="12"/>
        <v>0</v>
      </c>
      <c r="M50" s="18">
        <f t="shared" si="11"/>
        <v>7362564.2999999998</v>
      </c>
    </row>
    <row r="51" spans="1:15" s="6" customFormat="1" ht="31.5" x14ac:dyDescent="0.25">
      <c r="A51" s="64"/>
      <c r="B51" s="55"/>
      <c r="C51" s="43" t="s">
        <v>58</v>
      </c>
      <c r="D51" s="22" t="s">
        <v>6</v>
      </c>
      <c r="E51" s="31" t="s">
        <v>44</v>
      </c>
      <c r="F51" s="22">
        <v>4</v>
      </c>
      <c r="G51" s="31" t="s">
        <v>29</v>
      </c>
      <c r="H51" s="27">
        <f>H55</f>
        <v>4531839.7</v>
      </c>
      <c r="I51" s="27">
        <v>3934372</v>
      </c>
      <c r="J51" s="27">
        <v>6122814</v>
      </c>
      <c r="K51" s="27">
        <v>0</v>
      </c>
      <c r="L51" s="27">
        <f t="shared" ref="L51" si="13">L55</f>
        <v>0</v>
      </c>
      <c r="M51" s="18">
        <f>SUM(H51:L51)</f>
        <v>14589025.699999999</v>
      </c>
    </row>
    <row r="52" spans="1:15" s="6" customFormat="1" ht="102.75" customHeight="1" x14ac:dyDescent="0.25">
      <c r="A52" s="64"/>
      <c r="B52" s="55"/>
      <c r="C52" s="39" t="s">
        <v>27</v>
      </c>
      <c r="D52" s="31" t="s">
        <v>7</v>
      </c>
      <c r="E52" s="31" t="s">
        <v>44</v>
      </c>
      <c r="F52" s="22">
        <v>4</v>
      </c>
      <c r="G52" s="31" t="s">
        <v>29</v>
      </c>
      <c r="H52" s="27">
        <f>H56</f>
        <v>5473350</v>
      </c>
      <c r="I52" s="27">
        <f t="shared" ref="I52:L52" si="14">I56</f>
        <v>6440840</v>
      </c>
      <c r="J52" s="27">
        <v>10037400</v>
      </c>
      <c r="K52" s="27">
        <v>0</v>
      </c>
      <c r="L52" s="27">
        <f t="shared" si="14"/>
        <v>0</v>
      </c>
      <c r="M52" s="18"/>
    </row>
    <row r="53" spans="1:15" s="6" customFormat="1" ht="15.6" customHeight="1" x14ac:dyDescent="0.25">
      <c r="A53" s="57" t="s">
        <v>14</v>
      </c>
      <c r="B53" s="60" t="s">
        <v>52</v>
      </c>
      <c r="C53" s="22" t="s">
        <v>33</v>
      </c>
      <c r="D53" s="31" t="s">
        <v>6</v>
      </c>
      <c r="E53" s="31" t="s">
        <v>44</v>
      </c>
      <c r="F53" s="22">
        <v>4</v>
      </c>
      <c r="G53" s="31" t="s">
        <v>35</v>
      </c>
      <c r="H53" s="27">
        <f>H54+H55</f>
        <v>5473350</v>
      </c>
      <c r="I53" s="27">
        <v>6440840</v>
      </c>
      <c r="J53" s="27">
        <v>10037400</v>
      </c>
      <c r="K53" s="27">
        <v>0</v>
      </c>
      <c r="L53" s="28">
        <f t="shared" ref="L53" si="15">L54+L55</f>
        <v>0</v>
      </c>
      <c r="M53" s="18">
        <f>SUM(H53:L53)</f>
        <v>21951590</v>
      </c>
    </row>
    <row r="54" spans="1:15" s="8" customFormat="1" x14ac:dyDescent="0.25">
      <c r="A54" s="58"/>
      <c r="B54" s="61"/>
      <c r="C54" s="44" t="s">
        <v>57</v>
      </c>
      <c r="D54" s="26" t="s">
        <v>6</v>
      </c>
      <c r="E54" s="26" t="s">
        <v>44</v>
      </c>
      <c r="F54" s="30">
        <v>4</v>
      </c>
      <c r="G54" s="26" t="s">
        <v>35</v>
      </c>
      <c r="H54" s="32">
        <v>941510.3</v>
      </c>
      <c r="I54" s="32">
        <v>2506468</v>
      </c>
      <c r="J54" s="32">
        <v>3914586</v>
      </c>
      <c r="K54" s="32">
        <v>0</v>
      </c>
      <c r="L54" s="32">
        <v>0</v>
      </c>
      <c r="M54" s="9"/>
    </row>
    <row r="55" spans="1:15" s="8" customFormat="1" ht="31.5" x14ac:dyDescent="0.25">
      <c r="A55" s="58"/>
      <c r="B55" s="61"/>
      <c r="C55" s="44" t="s">
        <v>58</v>
      </c>
      <c r="D55" s="26" t="s">
        <v>6</v>
      </c>
      <c r="E55" s="26" t="s">
        <v>44</v>
      </c>
      <c r="F55" s="30">
        <v>4</v>
      </c>
      <c r="G55" s="26" t="s">
        <v>35</v>
      </c>
      <c r="H55" s="32">
        <v>4531839.7</v>
      </c>
      <c r="I55" s="32">
        <v>3934372</v>
      </c>
      <c r="J55" s="32">
        <v>6122814</v>
      </c>
      <c r="K55" s="32">
        <v>0</v>
      </c>
      <c r="L55" s="32">
        <f>L56</f>
        <v>0</v>
      </c>
      <c r="M55" s="9"/>
    </row>
    <row r="56" spans="1:15" s="8" customFormat="1" ht="94.5" x14ac:dyDescent="0.25">
      <c r="A56" s="59"/>
      <c r="B56" s="62"/>
      <c r="C56" s="38" t="s">
        <v>27</v>
      </c>
      <c r="D56" s="26" t="s">
        <v>7</v>
      </c>
      <c r="E56" s="26" t="s">
        <v>44</v>
      </c>
      <c r="F56" s="30">
        <v>4</v>
      </c>
      <c r="G56" s="26" t="s">
        <v>35</v>
      </c>
      <c r="H56" s="32">
        <v>5473350</v>
      </c>
      <c r="I56" s="32">
        <v>6440840</v>
      </c>
      <c r="J56" s="32">
        <v>10037400</v>
      </c>
      <c r="K56" s="32">
        <v>0</v>
      </c>
      <c r="L56" s="33">
        <v>0</v>
      </c>
      <c r="M56" s="9"/>
    </row>
    <row r="57" spans="1: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5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34"/>
    </row>
    <row r="60" spans="1:15" x14ac:dyDescent="0.25">
      <c r="A60" s="34"/>
      <c r="B60" s="34"/>
      <c r="C60" s="34"/>
      <c r="D60" s="34"/>
      <c r="E60" s="34"/>
      <c r="F60" s="34"/>
      <c r="G60" s="34"/>
      <c r="H60" s="36"/>
      <c r="I60" s="34"/>
      <c r="J60" s="34"/>
    </row>
    <row r="61" spans="1:15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5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5" s="10" customFormat="1" ht="31.5" x14ac:dyDescent="0.25">
      <c r="A63" s="34"/>
      <c r="B63" s="34"/>
      <c r="C63" s="34"/>
      <c r="D63" s="34"/>
      <c r="E63" s="34"/>
      <c r="F63" s="34" t="s">
        <v>20</v>
      </c>
      <c r="G63" s="34"/>
      <c r="H63" s="36">
        <f>10205209.11</f>
        <v>10205209.109999999</v>
      </c>
      <c r="I63" s="36">
        <v>10355116.01</v>
      </c>
      <c r="J63" s="36">
        <v>10342430.109999999</v>
      </c>
      <c r="K63" s="36">
        <v>10907259.210000001</v>
      </c>
      <c r="L63" s="36">
        <v>10927452.59</v>
      </c>
      <c r="M63" s="3"/>
      <c r="N63" s="1"/>
      <c r="O63" s="1"/>
    </row>
    <row r="64" spans="1:15" s="10" customFormat="1" ht="31.5" x14ac:dyDescent="0.25">
      <c r="A64" s="34"/>
      <c r="B64" s="34"/>
      <c r="C64" s="34"/>
      <c r="D64" s="34"/>
      <c r="E64" s="34"/>
      <c r="F64" s="34" t="s">
        <v>21</v>
      </c>
      <c r="G64" s="34"/>
      <c r="H64" s="36">
        <v>526549139.07999998</v>
      </c>
      <c r="I64" s="36">
        <v>519002183.24000001</v>
      </c>
      <c r="J64" s="36">
        <v>519502036.24000001</v>
      </c>
      <c r="K64" s="36">
        <v>93230470.239999995</v>
      </c>
      <c r="L64" s="36">
        <v>96066049.049999997</v>
      </c>
      <c r="M64" s="3"/>
      <c r="N64" s="1"/>
      <c r="O64" s="1"/>
    </row>
    <row r="65" spans="1:15" s="10" customFormat="1" ht="31.5" x14ac:dyDescent="0.25">
      <c r="A65" s="34"/>
      <c r="B65" s="34"/>
      <c r="C65" s="34"/>
      <c r="D65" s="34"/>
      <c r="E65" s="34"/>
      <c r="F65" s="34" t="s">
        <v>22</v>
      </c>
      <c r="G65" s="34"/>
      <c r="H65" s="36">
        <v>30041660.030000001</v>
      </c>
      <c r="I65" s="36">
        <v>23271878.27</v>
      </c>
      <c r="J65" s="36">
        <v>24061116.699999999</v>
      </c>
      <c r="K65" s="36">
        <v>24038190.280000001</v>
      </c>
      <c r="L65" s="36">
        <v>25526715.66</v>
      </c>
      <c r="M65" s="3"/>
      <c r="N65" s="1"/>
      <c r="O65" s="1"/>
    </row>
    <row r="66" spans="1:15" s="10" customFormat="1" ht="31.5" x14ac:dyDescent="0.25">
      <c r="A66" s="34"/>
      <c r="B66" s="34"/>
      <c r="C66" s="34"/>
      <c r="D66" s="34"/>
      <c r="E66" s="34"/>
      <c r="F66" s="34" t="s">
        <v>23</v>
      </c>
      <c r="G66" s="34"/>
      <c r="H66" s="36">
        <v>3500000</v>
      </c>
      <c r="I66" s="36" t="e">
        <f>#REF!-#REF!</f>
        <v>#REF!</v>
      </c>
      <c r="J66" s="36" t="e">
        <f>#REF!-#REF!</f>
        <v>#REF!</v>
      </c>
      <c r="K66" s="36" t="e">
        <f>#REF!-#REF!</f>
        <v>#REF!</v>
      </c>
      <c r="L66" s="36" t="e">
        <f>#REF!-#REF!</f>
        <v>#REF!</v>
      </c>
      <c r="M66" s="3"/>
      <c r="N66" s="1"/>
      <c r="O66" s="1"/>
    </row>
    <row r="67" spans="1:15" s="10" customFormat="1" x14ac:dyDescent="0.25">
      <c r="A67" s="34"/>
      <c r="B67" s="34"/>
      <c r="C67" s="34"/>
      <c r="D67" s="34"/>
      <c r="E67" s="34"/>
      <c r="F67" s="34"/>
      <c r="G67" s="34"/>
      <c r="H67" s="36">
        <f>SUM(H63:H66)</f>
        <v>570296008.22000003</v>
      </c>
      <c r="I67" s="36" t="e">
        <f t="shared" ref="I67:L67" si="16">SUM(I63:I66)</f>
        <v>#REF!</v>
      </c>
      <c r="J67" s="36" t="e">
        <f t="shared" si="16"/>
        <v>#REF!</v>
      </c>
      <c r="K67" s="36" t="e">
        <f t="shared" si="16"/>
        <v>#REF!</v>
      </c>
      <c r="L67" s="36" t="e">
        <f t="shared" si="16"/>
        <v>#REF!</v>
      </c>
      <c r="M67" s="3"/>
      <c r="N67" s="1"/>
      <c r="O67" s="1"/>
    </row>
    <row r="68" spans="1:15" s="10" customFormat="1" x14ac:dyDescent="0.25">
      <c r="A68" s="34"/>
      <c r="B68" s="34"/>
      <c r="C68" s="34"/>
      <c r="D68" s="34"/>
      <c r="E68" s="34"/>
      <c r="F68" s="34"/>
      <c r="G68" s="34"/>
      <c r="H68" s="36">
        <v>570296008.22000003</v>
      </c>
      <c r="I68" s="36">
        <v>552629177.51999998</v>
      </c>
      <c r="J68" s="36">
        <v>553905583.04999995</v>
      </c>
      <c r="K68" s="37">
        <v>128175919.73</v>
      </c>
      <c r="L68" s="37">
        <v>132520217.3</v>
      </c>
      <c r="M68" s="3"/>
      <c r="N68" s="1"/>
      <c r="O68" s="1"/>
    </row>
    <row r="69" spans="1:15" s="10" customFormat="1" x14ac:dyDescent="0.25">
      <c r="A69" s="34"/>
      <c r="B69" s="34"/>
      <c r="C69" s="34"/>
      <c r="D69" s="34"/>
      <c r="E69" s="34"/>
      <c r="F69" s="34"/>
      <c r="G69" s="34"/>
      <c r="H69" s="36">
        <f>H68-H67</f>
        <v>0</v>
      </c>
      <c r="I69" s="36" t="e">
        <f t="shared" ref="I69:L69" si="17">I68-I67</f>
        <v>#REF!</v>
      </c>
      <c r="J69" s="36" t="e">
        <f t="shared" si="17"/>
        <v>#REF!</v>
      </c>
      <c r="K69" s="36" t="e">
        <f t="shared" si="17"/>
        <v>#REF!</v>
      </c>
      <c r="L69" s="36" t="e">
        <f t="shared" si="17"/>
        <v>#REF!</v>
      </c>
      <c r="M69" s="3"/>
      <c r="N69" s="1"/>
      <c r="O69" s="1"/>
    </row>
    <row r="70" spans="1:15" s="10" customForma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5"/>
      <c r="L70" s="35"/>
      <c r="M70" s="3"/>
      <c r="N70" s="1"/>
      <c r="O70" s="1"/>
    </row>
    <row r="71" spans="1:15" s="10" customForma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5"/>
      <c r="L71" s="35"/>
      <c r="M71" s="3"/>
      <c r="N71" s="1"/>
      <c r="O71" s="1"/>
    </row>
    <row r="72" spans="1:15" s="10" customFormat="1" ht="31.5" x14ac:dyDescent="0.25">
      <c r="A72" s="34"/>
      <c r="B72" s="34"/>
      <c r="C72" s="34"/>
      <c r="D72" s="34"/>
      <c r="E72" s="34"/>
      <c r="F72" s="34" t="s">
        <v>20</v>
      </c>
      <c r="G72" s="34"/>
      <c r="H72" s="36">
        <f>H63-H21</f>
        <v>9860067.1099999994</v>
      </c>
      <c r="I72" s="36">
        <f>I63-I21</f>
        <v>10039116.01</v>
      </c>
      <c r="J72" s="36">
        <f>J63-J21</f>
        <v>10041430.109999999</v>
      </c>
      <c r="K72" s="36">
        <f>K63-K21</f>
        <v>10415259.210000001</v>
      </c>
      <c r="L72" s="36">
        <f>L63-L21</f>
        <v>10435452.59</v>
      </c>
      <c r="M72" s="3"/>
      <c r="N72" s="1"/>
      <c r="O72" s="1"/>
    </row>
    <row r="73" spans="1:15" s="10" customFormat="1" ht="31.5" x14ac:dyDescent="0.25">
      <c r="A73" s="34"/>
      <c r="B73" s="34"/>
      <c r="C73" s="34"/>
      <c r="D73" s="34"/>
      <c r="E73" s="34"/>
      <c r="F73" s="34" t="s">
        <v>21</v>
      </c>
      <c r="G73" s="34"/>
      <c r="H73" s="36">
        <f>H64-H30</f>
        <v>520113173.35999995</v>
      </c>
      <c r="I73" s="36">
        <f>I64-I30</f>
        <v>510454132.53000003</v>
      </c>
      <c r="J73" s="36">
        <f>J64-J30</f>
        <v>502878776.67000002</v>
      </c>
      <c r="K73" s="36">
        <f>K64-K30</f>
        <v>81700984.319999993</v>
      </c>
      <c r="L73" s="36">
        <f>L64-L30</f>
        <v>83184772.340000004</v>
      </c>
      <c r="M73" s="3"/>
      <c r="N73" s="1"/>
      <c r="O73" s="1"/>
    </row>
    <row r="74" spans="1:15" s="10" customFormat="1" ht="31.5" x14ac:dyDescent="0.25">
      <c r="A74" s="34"/>
      <c r="B74" s="34"/>
      <c r="C74" s="34"/>
      <c r="D74" s="34"/>
      <c r="E74" s="34"/>
      <c r="F74" s="34" t="s">
        <v>22</v>
      </c>
      <c r="G74" s="34"/>
      <c r="H74" s="36">
        <f>H65-H49</f>
        <v>24568310.030000001</v>
      </c>
      <c r="I74" s="36">
        <f>I65-I49</f>
        <v>16831038.27</v>
      </c>
      <c r="J74" s="36">
        <f>J65-J49</f>
        <v>14023716.699999999</v>
      </c>
      <c r="K74" s="36">
        <f>K65-K49</f>
        <v>24038190.280000001</v>
      </c>
      <c r="L74" s="36">
        <f>L65-L49</f>
        <v>25526715.66</v>
      </c>
      <c r="M74" s="3"/>
      <c r="N74" s="1"/>
      <c r="O74" s="1"/>
    </row>
    <row r="75" spans="1:15" s="10" customFormat="1" ht="31.5" x14ac:dyDescent="0.25">
      <c r="A75" s="34"/>
      <c r="B75" s="34"/>
      <c r="C75" s="34"/>
      <c r="D75" s="34"/>
      <c r="E75" s="34"/>
      <c r="F75" s="34" t="s">
        <v>23</v>
      </c>
      <c r="G75" s="34"/>
      <c r="H75" s="36" t="e">
        <f>H66-#REF!</f>
        <v>#REF!</v>
      </c>
      <c r="I75" s="36" t="e">
        <f>I66-#REF!</f>
        <v>#REF!</v>
      </c>
      <c r="J75" s="36" t="e">
        <f>J66-#REF!</f>
        <v>#REF!</v>
      </c>
      <c r="K75" s="36" t="e">
        <f>K66-#REF!</f>
        <v>#REF!</v>
      </c>
      <c r="L75" s="36" t="e">
        <f>L66-#REF!</f>
        <v>#REF!</v>
      </c>
      <c r="M75" s="3"/>
      <c r="N75" s="1"/>
      <c r="O75" s="1"/>
    </row>
    <row r="76" spans="1:15" s="10" customFormat="1" x14ac:dyDescent="0.25">
      <c r="A76" s="34"/>
      <c r="B76" s="34"/>
      <c r="C76" s="34"/>
      <c r="D76" s="34"/>
      <c r="E76" s="34"/>
      <c r="F76" s="34"/>
      <c r="G76" s="34"/>
      <c r="H76" s="36">
        <f>H67-H13</f>
        <v>558041550.5</v>
      </c>
      <c r="I76" s="36" t="e">
        <f>I67-I13</f>
        <v>#REF!</v>
      </c>
      <c r="J76" s="36" t="e">
        <f>J67-J13</f>
        <v>#REF!</v>
      </c>
      <c r="K76" s="36" t="e">
        <f>K67-K13</f>
        <v>#REF!</v>
      </c>
      <c r="L76" s="36" t="e">
        <f>L67-L13</f>
        <v>#REF!</v>
      </c>
      <c r="M76" s="3"/>
      <c r="N76" s="1"/>
      <c r="O76" s="1"/>
    </row>
    <row r="77" spans="1:15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5"/>
      <c r="M77" s="3"/>
      <c r="N77" s="1"/>
      <c r="O77" s="1"/>
    </row>
    <row r="78" spans="1:15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5"/>
      <c r="L78" s="35"/>
      <c r="M78" s="3"/>
      <c r="N78" s="1"/>
      <c r="O78" s="1"/>
    </row>
    <row r="79" spans="1:15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5"/>
      <c r="L79" s="35"/>
      <c r="M79" s="3"/>
      <c r="N79" s="1"/>
      <c r="O79" s="1"/>
    </row>
    <row r="80" spans="1:15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5"/>
      <c r="L80" s="35"/>
      <c r="M80" s="3"/>
      <c r="N80" s="1"/>
      <c r="O80" s="1"/>
    </row>
    <row r="81" spans="1:15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5"/>
      <c r="L81" s="35"/>
      <c r="M81" s="3"/>
      <c r="N81" s="1"/>
      <c r="O81" s="1"/>
    </row>
    <row r="82" spans="1:15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5"/>
      <c r="L82" s="35"/>
      <c r="M82" s="3"/>
      <c r="N82" s="1"/>
      <c r="O82" s="1"/>
    </row>
    <row r="83" spans="1:15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5"/>
      <c r="L83" s="35"/>
      <c r="M83" s="3"/>
      <c r="N83" s="1"/>
      <c r="O83" s="1"/>
    </row>
    <row r="84" spans="1:15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5"/>
      <c r="L84" s="35"/>
      <c r="M84" s="3"/>
      <c r="N84" s="1"/>
      <c r="O84" s="1"/>
    </row>
    <row r="85" spans="1:15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5"/>
      <c r="L85" s="35"/>
      <c r="M85" s="3"/>
      <c r="N85" s="1"/>
      <c r="O85" s="1"/>
    </row>
    <row r="86" spans="1:15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5"/>
      <c r="L86" s="35"/>
      <c r="M86" s="3"/>
      <c r="N86" s="1"/>
      <c r="O86" s="1"/>
    </row>
    <row r="87" spans="1:15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5"/>
      <c r="L87" s="35"/>
      <c r="M87" s="3"/>
      <c r="N87" s="1"/>
      <c r="O87" s="1"/>
    </row>
    <row r="88" spans="1:15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5"/>
      <c r="L88" s="35"/>
      <c r="M88" s="3"/>
      <c r="N88" s="1"/>
      <c r="O88" s="1"/>
    </row>
    <row r="89" spans="1:15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5"/>
      <c r="L89" s="35"/>
      <c r="M89" s="3"/>
      <c r="N89" s="1"/>
      <c r="O89" s="1"/>
    </row>
    <row r="90" spans="1:15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5"/>
      <c r="L90" s="35"/>
      <c r="M90" s="3"/>
      <c r="N90" s="1"/>
      <c r="O90" s="1"/>
    </row>
    <row r="91" spans="1:15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5"/>
      <c r="M91" s="3"/>
      <c r="N91" s="1"/>
      <c r="O91" s="1"/>
    </row>
    <row r="92" spans="1:15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5"/>
      <c r="L92" s="35"/>
      <c r="M92" s="3"/>
      <c r="N92" s="1"/>
      <c r="O92" s="1"/>
    </row>
    <row r="93" spans="1:15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5"/>
      <c r="L93" s="35"/>
      <c r="M93" s="3"/>
      <c r="N93" s="1"/>
      <c r="O93" s="1"/>
    </row>
    <row r="94" spans="1:15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5"/>
      <c r="L94" s="35"/>
      <c r="M94" s="3"/>
      <c r="N94" s="1"/>
      <c r="O94" s="1"/>
    </row>
    <row r="95" spans="1:15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5"/>
      <c r="L95" s="35"/>
      <c r="M95" s="3"/>
      <c r="N95" s="1"/>
      <c r="O95" s="1"/>
    </row>
    <row r="96" spans="1:15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5"/>
      <c r="L96" s="35"/>
      <c r="M96" s="3"/>
      <c r="N96" s="1"/>
      <c r="O96" s="1"/>
    </row>
    <row r="97" spans="1:15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5"/>
      <c r="L97" s="35"/>
      <c r="M97" s="3"/>
      <c r="N97" s="1"/>
      <c r="O97" s="1"/>
    </row>
    <row r="98" spans="1:15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5"/>
      <c r="L98" s="35"/>
      <c r="M98" s="3"/>
      <c r="N98" s="1"/>
      <c r="O98" s="1"/>
    </row>
    <row r="99" spans="1:15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5"/>
      <c r="L99" s="35"/>
      <c r="M99" s="3"/>
      <c r="N99" s="1"/>
      <c r="O99" s="1"/>
    </row>
    <row r="100" spans="1:15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5"/>
      <c r="L100" s="35"/>
      <c r="M100" s="3"/>
      <c r="N100" s="1"/>
      <c r="O100" s="1"/>
    </row>
    <row r="101" spans="1:15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5"/>
      <c r="L101" s="35"/>
      <c r="M101" s="3"/>
      <c r="N101" s="1"/>
      <c r="O101" s="1"/>
    </row>
    <row r="102" spans="1:15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5"/>
      <c r="L102" s="35"/>
      <c r="M102" s="3"/>
      <c r="N102" s="1"/>
      <c r="O102" s="1"/>
    </row>
    <row r="103" spans="1:15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5"/>
      <c r="L103" s="35"/>
      <c r="M103" s="3"/>
      <c r="N103" s="1"/>
      <c r="O103" s="1"/>
    </row>
    <row r="104" spans="1:15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5"/>
      <c r="L104" s="35"/>
      <c r="M104" s="3"/>
      <c r="N104" s="1"/>
      <c r="O104" s="1"/>
    </row>
    <row r="105" spans="1:15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5"/>
      <c r="L105" s="35"/>
      <c r="M105" s="3"/>
      <c r="N105" s="1"/>
      <c r="O105" s="1"/>
    </row>
    <row r="106" spans="1:15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5"/>
      <c r="L106" s="35"/>
      <c r="M106" s="3"/>
      <c r="N106" s="1"/>
      <c r="O106" s="1"/>
    </row>
    <row r="107" spans="1:15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5"/>
      <c r="L107" s="35"/>
      <c r="M107" s="3"/>
      <c r="N107" s="1"/>
      <c r="O107" s="1"/>
    </row>
    <row r="108" spans="1:15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5"/>
      <c r="L108" s="35"/>
      <c r="M108" s="3"/>
      <c r="N108" s="1"/>
      <c r="O108" s="1"/>
    </row>
    <row r="109" spans="1:15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5"/>
      <c r="L109" s="35"/>
      <c r="M109" s="3"/>
      <c r="N109" s="1"/>
      <c r="O109" s="1"/>
    </row>
    <row r="110" spans="1:15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5"/>
      <c r="L110" s="35"/>
      <c r="M110" s="3"/>
      <c r="N110" s="1"/>
      <c r="O110" s="1"/>
    </row>
    <row r="111" spans="1:15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5"/>
      <c r="L111" s="35"/>
      <c r="M111" s="3"/>
      <c r="N111" s="1"/>
      <c r="O111" s="1"/>
    </row>
    <row r="112" spans="1:15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5"/>
      <c r="L112" s="35"/>
      <c r="M112" s="3"/>
      <c r="N112" s="1"/>
      <c r="O112" s="1"/>
    </row>
    <row r="113" spans="1:15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5"/>
      <c r="L113" s="35"/>
      <c r="M113" s="3"/>
      <c r="N113" s="1"/>
      <c r="O113" s="1"/>
    </row>
    <row r="114" spans="1:15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5"/>
      <c r="L114" s="35"/>
      <c r="M114" s="3"/>
      <c r="N114" s="1"/>
      <c r="O114" s="1"/>
    </row>
    <row r="115" spans="1:15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5"/>
      <c r="L115" s="35"/>
      <c r="M115" s="3"/>
      <c r="N115" s="1"/>
      <c r="O115" s="1"/>
    </row>
    <row r="116" spans="1:15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5"/>
      <c r="L116" s="35"/>
      <c r="M116" s="3"/>
      <c r="N116" s="1"/>
      <c r="O116" s="1"/>
    </row>
    <row r="117" spans="1:15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5"/>
      <c r="L117" s="35"/>
      <c r="M117" s="3"/>
      <c r="N117" s="1"/>
      <c r="O117" s="1"/>
    </row>
    <row r="118" spans="1:15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5"/>
      <c r="L118" s="35"/>
      <c r="M118" s="3"/>
      <c r="N118" s="1"/>
      <c r="O118" s="1"/>
    </row>
    <row r="119" spans="1:15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5"/>
      <c r="L119" s="35"/>
      <c r="M119" s="3"/>
      <c r="N119" s="1"/>
      <c r="O119" s="1"/>
    </row>
    <row r="120" spans="1:15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5"/>
      <c r="L120" s="35"/>
      <c r="M120" s="3"/>
      <c r="N120" s="1"/>
      <c r="O120" s="1"/>
    </row>
    <row r="121" spans="1:15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5"/>
      <c r="L121" s="35"/>
      <c r="M121" s="3"/>
      <c r="N121" s="1"/>
      <c r="O121" s="1"/>
    </row>
    <row r="122" spans="1:15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5"/>
      <c r="L122" s="35"/>
      <c r="M122" s="3"/>
      <c r="N122" s="1"/>
      <c r="O122" s="1"/>
    </row>
    <row r="123" spans="1:15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5"/>
      <c r="L123" s="35"/>
      <c r="M123" s="3"/>
      <c r="N123" s="1"/>
      <c r="O123" s="1"/>
    </row>
    <row r="124" spans="1:15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5"/>
      <c r="L124" s="35"/>
      <c r="M124" s="3"/>
      <c r="N124" s="1"/>
      <c r="O124" s="1"/>
    </row>
    <row r="125" spans="1:15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5"/>
      <c r="L125" s="35"/>
      <c r="M125" s="3"/>
      <c r="N125" s="1"/>
      <c r="O125" s="1"/>
    </row>
    <row r="126" spans="1:15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5"/>
      <c r="L126" s="35"/>
      <c r="M126" s="3"/>
      <c r="N126" s="1"/>
      <c r="O126" s="1"/>
    </row>
    <row r="127" spans="1:15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5"/>
      <c r="L127" s="35"/>
      <c r="M127" s="3"/>
      <c r="N127" s="1"/>
      <c r="O127" s="1"/>
    </row>
    <row r="128" spans="1:15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5"/>
      <c r="L128" s="35"/>
      <c r="M128" s="3"/>
      <c r="N128" s="1"/>
      <c r="O128" s="1"/>
    </row>
    <row r="129" spans="1:15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5"/>
      <c r="L129" s="35"/>
      <c r="M129" s="3"/>
      <c r="N129" s="1"/>
      <c r="O129" s="1"/>
    </row>
    <row r="130" spans="1:15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5"/>
      <c r="L130" s="35"/>
      <c r="M130" s="3"/>
      <c r="N130" s="1"/>
      <c r="O130" s="1"/>
    </row>
    <row r="131" spans="1:15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35"/>
      <c r="M131" s="3"/>
      <c r="N131" s="1"/>
      <c r="O131" s="1"/>
    </row>
    <row r="132" spans="1:15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5"/>
      <c r="L132" s="35"/>
      <c r="M132" s="3"/>
      <c r="N132" s="1"/>
      <c r="O132" s="1"/>
    </row>
    <row r="133" spans="1:15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5"/>
      <c r="L133" s="35"/>
      <c r="M133" s="3"/>
      <c r="N133" s="1"/>
      <c r="O133" s="1"/>
    </row>
    <row r="134" spans="1:15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5"/>
      <c r="L134" s="35"/>
      <c r="M134" s="3"/>
      <c r="N134" s="1"/>
      <c r="O134" s="1"/>
    </row>
    <row r="135" spans="1:15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5"/>
      <c r="L135" s="35"/>
      <c r="M135" s="3"/>
      <c r="N135" s="1"/>
      <c r="O135" s="1"/>
    </row>
    <row r="136" spans="1:15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5"/>
      <c r="L136" s="35"/>
      <c r="M136" s="3"/>
      <c r="N136" s="1"/>
      <c r="O136" s="1"/>
    </row>
    <row r="137" spans="1:15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5"/>
      <c r="L137" s="35"/>
      <c r="M137" s="3"/>
      <c r="N137" s="1"/>
      <c r="O137" s="1"/>
    </row>
    <row r="138" spans="1:15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5"/>
      <c r="L138" s="35"/>
      <c r="M138" s="3"/>
      <c r="N138" s="1"/>
      <c r="O138" s="1"/>
    </row>
    <row r="139" spans="1:15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5"/>
      <c r="L139" s="35"/>
      <c r="M139" s="3"/>
      <c r="N139" s="1"/>
      <c r="O139" s="1"/>
    </row>
    <row r="140" spans="1:15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5"/>
      <c r="L140" s="35"/>
      <c r="M140" s="3"/>
      <c r="N140" s="1"/>
      <c r="O140" s="1"/>
    </row>
    <row r="141" spans="1:15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5"/>
      <c r="L141" s="35"/>
      <c r="M141" s="3"/>
      <c r="N141" s="1"/>
      <c r="O141" s="1"/>
    </row>
    <row r="142" spans="1:15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5"/>
      <c r="L142" s="35"/>
      <c r="M142" s="3"/>
      <c r="N142" s="1"/>
      <c r="O142" s="1"/>
    </row>
    <row r="143" spans="1:15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5"/>
      <c r="L143" s="35"/>
      <c r="M143" s="3"/>
      <c r="N143" s="1"/>
      <c r="O143" s="1"/>
    </row>
    <row r="144" spans="1:15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5"/>
      <c r="L144" s="35"/>
      <c r="M144" s="3"/>
      <c r="N144" s="1"/>
      <c r="O144" s="1"/>
    </row>
    <row r="145" spans="1:15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5"/>
      <c r="L145" s="35"/>
      <c r="M145" s="3"/>
      <c r="N145" s="1"/>
      <c r="O145" s="1"/>
    </row>
    <row r="146" spans="1:15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5"/>
      <c r="L146" s="35"/>
      <c r="M146" s="3"/>
      <c r="N146" s="1"/>
      <c r="O146" s="1"/>
    </row>
    <row r="147" spans="1:15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5"/>
      <c r="L147" s="35"/>
      <c r="M147" s="3"/>
      <c r="N147" s="1"/>
      <c r="O147" s="1"/>
    </row>
    <row r="148" spans="1:15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5"/>
      <c r="L148" s="35"/>
      <c r="M148" s="3"/>
      <c r="N148" s="1"/>
      <c r="O148" s="1"/>
    </row>
    <row r="149" spans="1:15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5"/>
      <c r="L149" s="35"/>
      <c r="M149" s="3"/>
      <c r="N149" s="1"/>
      <c r="O149" s="1"/>
    </row>
    <row r="150" spans="1:15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5"/>
      <c r="L150" s="35"/>
      <c r="M150" s="3"/>
      <c r="N150" s="1"/>
      <c r="O150" s="1"/>
    </row>
    <row r="151" spans="1:15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5"/>
      <c r="L151" s="35"/>
      <c r="M151" s="3"/>
      <c r="N151" s="1"/>
      <c r="O151" s="1"/>
    </row>
    <row r="152" spans="1:15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5"/>
      <c r="L152" s="35"/>
      <c r="M152" s="3"/>
      <c r="N152" s="1"/>
      <c r="O152" s="1"/>
    </row>
    <row r="153" spans="1:15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5"/>
      <c r="L153" s="35"/>
      <c r="M153" s="3"/>
      <c r="N153" s="1"/>
      <c r="O153" s="1"/>
    </row>
    <row r="154" spans="1:15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5"/>
      <c r="L154" s="35"/>
      <c r="M154" s="3"/>
      <c r="N154" s="1"/>
      <c r="O154" s="1"/>
    </row>
    <row r="155" spans="1:15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5"/>
      <c r="L155" s="35"/>
      <c r="M155" s="3"/>
      <c r="N155" s="1"/>
      <c r="O155" s="1"/>
    </row>
    <row r="156" spans="1:15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5"/>
      <c r="L156" s="35"/>
      <c r="M156" s="3"/>
      <c r="N156" s="1"/>
      <c r="O156" s="1"/>
    </row>
    <row r="157" spans="1:15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5"/>
      <c r="L157" s="35"/>
      <c r="M157" s="3"/>
      <c r="N157" s="1"/>
      <c r="O157" s="1"/>
    </row>
    <row r="158" spans="1:15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5"/>
      <c r="L158" s="35"/>
      <c r="M158" s="3"/>
      <c r="N158" s="1"/>
      <c r="O158" s="1"/>
    </row>
    <row r="159" spans="1:15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5"/>
      <c r="L159" s="35"/>
      <c r="M159" s="3"/>
      <c r="N159" s="1"/>
      <c r="O159" s="1"/>
    </row>
    <row r="160" spans="1:15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5"/>
      <c r="L160" s="35"/>
      <c r="M160" s="3"/>
      <c r="N160" s="1"/>
      <c r="O160" s="1"/>
    </row>
    <row r="161" spans="1:15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5"/>
      <c r="L161" s="35"/>
      <c r="M161" s="3"/>
      <c r="N161" s="1"/>
      <c r="O161" s="1"/>
    </row>
    <row r="162" spans="1:15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5"/>
      <c r="L162" s="35"/>
      <c r="M162" s="3"/>
      <c r="N162" s="1"/>
      <c r="O162" s="1"/>
    </row>
    <row r="163" spans="1:15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5"/>
      <c r="L163" s="35"/>
      <c r="M163" s="3"/>
      <c r="N163" s="1"/>
      <c r="O163" s="1"/>
    </row>
    <row r="164" spans="1:15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5"/>
      <c r="L164" s="35"/>
      <c r="M164" s="3"/>
      <c r="N164" s="1"/>
      <c r="O164" s="1"/>
    </row>
    <row r="165" spans="1:15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5"/>
      <c r="L165" s="35"/>
      <c r="M165" s="3"/>
      <c r="N165" s="1"/>
      <c r="O165" s="1"/>
    </row>
    <row r="166" spans="1:15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5"/>
      <c r="L166" s="35"/>
      <c r="M166" s="3"/>
      <c r="N166" s="1"/>
      <c r="O166" s="1"/>
    </row>
    <row r="167" spans="1:15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5"/>
      <c r="L167" s="35"/>
      <c r="M167" s="3"/>
      <c r="N167" s="1"/>
      <c r="O167" s="1"/>
    </row>
    <row r="168" spans="1:15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5"/>
      <c r="L168" s="35"/>
      <c r="M168" s="3"/>
      <c r="N168" s="1"/>
      <c r="O168" s="1"/>
    </row>
    <row r="169" spans="1:15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5"/>
      <c r="L169" s="35"/>
      <c r="M169" s="3"/>
      <c r="N169" s="1"/>
      <c r="O169" s="1"/>
    </row>
    <row r="170" spans="1:15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5"/>
      <c r="L170" s="35"/>
      <c r="M170" s="3"/>
      <c r="N170" s="1"/>
      <c r="O170" s="1"/>
    </row>
    <row r="171" spans="1:15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5"/>
      <c r="L171" s="35"/>
      <c r="M171" s="3"/>
      <c r="N171" s="1"/>
      <c r="O171" s="1"/>
    </row>
    <row r="172" spans="1:15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5"/>
      <c r="L172" s="35"/>
      <c r="M172" s="3"/>
      <c r="N172" s="1"/>
      <c r="O172" s="1"/>
    </row>
    <row r="173" spans="1:15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5"/>
      <c r="L173" s="35"/>
      <c r="M173" s="3"/>
      <c r="N173" s="1"/>
      <c r="O173" s="1"/>
    </row>
    <row r="174" spans="1:15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5"/>
      <c r="L174" s="35"/>
      <c r="M174" s="3"/>
      <c r="N174" s="1"/>
      <c r="O174" s="1"/>
    </row>
    <row r="175" spans="1:15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5"/>
      <c r="L175" s="35"/>
      <c r="M175" s="3"/>
      <c r="N175" s="1"/>
      <c r="O175" s="1"/>
    </row>
    <row r="176" spans="1:15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5"/>
      <c r="L176" s="35"/>
      <c r="M176" s="3"/>
      <c r="N176" s="1"/>
      <c r="O176" s="1"/>
    </row>
    <row r="177" spans="1:15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5"/>
      <c r="L177" s="35"/>
      <c r="M177" s="3"/>
      <c r="N177" s="1"/>
      <c r="O177" s="1"/>
    </row>
    <row r="178" spans="1:15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5"/>
      <c r="L178" s="35"/>
      <c r="M178" s="3"/>
      <c r="N178" s="1"/>
      <c r="O178" s="1"/>
    </row>
    <row r="179" spans="1:15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5"/>
      <c r="L179" s="35"/>
      <c r="M179" s="3"/>
      <c r="N179" s="1"/>
      <c r="O179" s="1"/>
    </row>
    <row r="180" spans="1:15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5"/>
      <c r="L180" s="35"/>
      <c r="M180" s="3"/>
      <c r="N180" s="1"/>
      <c r="O180" s="1"/>
    </row>
    <row r="181" spans="1:15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5"/>
      <c r="L181" s="35"/>
      <c r="M181" s="3"/>
      <c r="N181" s="1"/>
      <c r="O181" s="1"/>
    </row>
    <row r="182" spans="1:15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5"/>
      <c r="L182" s="35"/>
      <c r="M182" s="3"/>
      <c r="N182" s="1"/>
      <c r="O182" s="1"/>
    </row>
    <row r="183" spans="1:15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5"/>
      <c r="L183" s="35"/>
      <c r="M183" s="3"/>
      <c r="N183" s="1"/>
      <c r="O183" s="1"/>
    </row>
    <row r="184" spans="1:15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5"/>
      <c r="L184" s="35"/>
      <c r="M184" s="3"/>
      <c r="N184" s="1"/>
      <c r="O184" s="1"/>
    </row>
    <row r="185" spans="1:15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5"/>
      <c r="L185" s="35"/>
      <c r="M185" s="3"/>
      <c r="N185" s="1"/>
      <c r="O185" s="1"/>
    </row>
    <row r="186" spans="1:15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5"/>
      <c r="L186" s="35"/>
      <c r="M186" s="3"/>
      <c r="N186" s="1"/>
      <c r="O186" s="1"/>
    </row>
    <row r="187" spans="1:15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5"/>
      <c r="L187" s="35"/>
      <c r="M187" s="3"/>
      <c r="N187" s="1"/>
      <c r="O187" s="1"/>
    </row>
    <row r="188" spans="1:15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5"/>
      <c r="L188" s="35"/>
      <c r="M188" s="3"/>
      <c r="N188" s="1"/>
      <c r="O188" s="1"/>
    </row>
    <row r="189" spans="1:15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5"/>
      <c r="L189" s="35"/>
      <c r="M189" s="3"/>
      <c r="N189" s="1"/>
      <c r="O189" s="1"/>
    </row>
    <row r="190" spans="1:15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5"/>
      <c r="L190" s="35"/>
      <c r="M190" s="3"/>
      <c r="N190" s="1"/>
      <c r="O190" s="1"/>
    </row>
    <row r="191" spans="1:15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5"/>
      <c r="L191" s="35"/>
      <c r="M191" s="3"/>
      <c r="N191" s="1"/>
      <c r="O191" s="1"/>
    </row>
    <row r="192" spans="1:15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5"/>
      <c r="L192" s="35"/>
      <c r="M192" s="3"/>
      <c r="N192" s="1"/>
      <c r="O192" s="1"/>
    </row>
    <row r="193" spans="1:15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5"/>
      <c r="L193" s="35"/>
      <c r="M193" s="3"/>
      <c r="N193" s="1"/>
      <c r="O193" s="1"/>
    </row>
    <row r="194" spans="1:15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5"/>
      <c r="L194" s="35"/>
      <c r="M194" s="3"/>
      <c r="N194" s="1"/>
      <c r="O194" s="1"/>
    </row>
    <row r="195" spans="1:15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5"/>
      <c r="L195" s="35"/>
      <c r="M195" s="3"/>
      <c r="N195" s="1"/>
      <c r="O195" s="1"/>
    </row>
    <row r="196" spans="1:15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5"/>
      <c r="L196" s="35"/>
      <c r="M196" s="3"/>
      <c r="N196" s="1"/>
      <c r="O196" s="1"/>
    </row>
    <row r="197" spans="1:15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5"/>
      <c r="L197" s="35"/>
      <c r="M197" s="3"/>
      <c r="N197" s="1"/>
      <c r="O197" s="1"/>
    </row>
    <row r="198" spans="1:15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5"/>
      <c r="L198" s="35"/>
      <c r="M198" s="3"/>
      <c r="N198" s="1"/>
      <c r="O198" s="1"/>
    </row>
    <row r="199" spans="1:15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5"/>
      <c r="L199" s="35"/>
      <c r="M199" s="3"/>
      <c r="N199" s="1"/>
      <c r="O199" s="1"/>
    </row>
    <row r="200" spans="1:15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5"/>
      <c r="L200" s="35"/>
      <c r="M200" s="3"/>
      <c r="N200" s="1"/>
      <c r="O200" s="1"/>
    </row>
    <row r="201" spans="1:15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5"/>
      <c r="L201" s="35"/>
      <c r="M201" s="3"/>
      <c r="N201" s="1"/>
      <c r="O201" s="1"/>
    </row>
    <row r="202" spans="1:15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5"/>
      <c r="L202" s="35"/>
      <c r="M202" s="3"/>
      <c r="N202" s="1"/>
      <c r="O202" s="1"/>
    </row>
    <row r="203" spans="1:15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5"/>
      <c r="L203" s="35"/>
      <c r="M203" s="3"/>
      <c r="N203" s="1"/>
      <c r="O203" s="1"/>
    </row>
    <row r="204" spans="1:15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5"/>
      <c r="L204" s="35"/>
      <c r="M204" s="3"/>
      <c r="N204" s="1"/>
      <c r="O204" s="1"/>
    </row>
    <row r="205" spans="1:15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5"/>
      <c r="L205" s="35"/>
      <c r="M205" s="3"/>
      <c r="N205" s="1"/>
      <c r="O205" s="1"/>
    </row>
    <row r="206" spans="1:15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5"/>
      <c r="L206" s="35"/>
      <c r="M206" s="3"/>
      <c r="N206" s="1"/>
      <c r="O206" s="1"/>
    </row>
    <row r="207" spans="1:15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5"/>
      <c r="L207" s="35"/>
      <c r="M207" s="3"/>
      <c r="N207" s="1"/>
      <c r="O207" s="1"/>
    </row>
    <row r="208" spans="1:15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5"/>
      <c r="L208" s="35"/>
      <c r="M208" s="3"/>
      <c r="N208" s="1"/>
      <c r="O208" s="1"/>
    </row>
    <row r="209" spans="1:15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5"/>
      <c r="L209" s="35"/>
      <c r="M209" s="3"/>
      <c r="N209" s="1"/>
      <c r="O209" s="1"/>
    </row>
    <row r="210" spans="1:15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5"/>
      <c r="L210" s="35"/>
      <c r="M210" s="3"/>
      <c r="N210" s="1"/>
      <c r="O210" s="1"/>
    </row>
    <row r="211" spans="1:15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5"/>
      <c r="L211" s="35"/>
      <c r="M211" s="3"/>
      <c r="N211" s="1"/>
      <c r="O211" s="1"/>
    </row>
    <row r="212" spans="1:15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5"/>
      <c r="L212" s="35"/>
      <c r="M212" s="3"/>
      <c r="N212" s="1"/>
      <c r="O212" s="1"/>
    </row>
    <row r="213" spans="1:15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5"/>
      <c r="L213" s="35"/>
      <c r="M213" s="3"/>
      <c r="N213" s="1"/>
      <c r="O213" s="1"/>
    </row>
    <row r="214" spans="1:15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5"/>
      <c r="L214" s="35"/>
      <c r="M214" s="3"/>
      <c r="N214" s="1"/>
      <c r="O214" s="1"/>
    </row>
    <row r="215" spans="1:15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5"/>
      <c r="L215" s="35"/>
      <c r="M215" s="3"/>
      <c r="N215" s="1"/>
      <c r="O215" s="1"/>
    </row>
    <row r="216" spans="1:15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5"/>
      <c r="L216" s="35"/>
      <c r="M216" s="3"/>
      <c r="N216" s="1"/>
      <c r="O216" s="1"/>
    </row>
    <row r="217" spans="1:15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5"/>
      <c r="L217" s="35"/>
      <c r="M217" s="3"/>
      <c r="N217" s="1"/>
      <c r="O217" s="1"/>
    </row>
    <row r="218" spans="1:15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5"/>
      <c r="L218" s="35"/>
      <c r="M218" s="3"/>
      <c r="N218" s="1"/>
      <c r="O218" s="1"/>
    </row>
    <row r="219" spans="1:15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5"/>
      <c r="L219" s="35"/>
      <c r="M219" s="3"/>
      <c r="N219" s="1"/>
      <c r="O219" s="1"/>
    </row>
    <row r="220" spans="1:15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5"/>
      <c r="L220" s="35"/>
      <c r="M220" s="3"/>
      <c r="N220" s="1"/>
      <c r="O220" s="1"/>
    </row>
    <row r="221" spans="1:15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5"/>
      <c r="L221" s="35"/>
      <c r="M221" s="3"/>
      <c r="N221" s="1"/>
      <c r="O221" s="1"/>
    </row>
    <row r="222" spans="1:15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5"/>
      <c r="L222" s="35"/>
      <c r="M222" s="3"/>
      <c r="N222" s="1"/>
      <c r="O222" s="1"/>
    </row>
    <row r="223" spans="1:15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5"/>
      <c r="L223" s="35"/>
      <c r="M223" s="3"/>
      <c r="N223" s="1"/>
      <c r="O223" s="1"/>
    </row>
    <row r="224" spans="1:15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5"/>
      <c r="L224" s="35"/>
      <c r="M224" s="3"/>
      <c r="N224" s="1"/>
      <c r="O224" s="1"/>
    </row>
    <row r="225" spans="1:15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5"/>
      <c r="L225" s="35"/>
      <c r="M225" s="3"/>
      <c r="N225" s="1"/>
      <c r="O225" s="1"/>
    </row>
    <row r="226" spans="1:15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5"/>
      <c r="L226" s="35"/>
      <c r="M226" s="3"/>
      <c r="N226" s="1"/>
      <c r="O226" s="1"/>
    </row>
    <row r="227" spans="1:15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5"/>
      <c r="L227" s="35"/>
      <c r="M227" s="3"/>
      <c r="N227" s="1"/>
      <c r="O227" s="1"/>
    </row>
    <row r="228" spans="1:15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5"/>
      <c r="L228" s="35"/>
      <c r="M228" s="3"/>
      <c r="N228" s="1"/>
      <c r="O228" s="1"/>
    </row>
    <row r="229" spans="1:15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5"/>
      <c r="L229" s="35"/>
      <c r="M229" s="3"/>
      <c r="N229" s="1"/>
      <c r="O229" s="1"/>
    </row>
    <row r="230" spans="1:15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5"/>
      <c r="L230" s="35"/>
      <c r="M230" s="3"/>
      <c r="N230" s="1"/>
      <c r="O230" s="1"/>
    </row>
    <row r="231" spans="1:15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5"/>
      <c r="L231" s="35"/>
      <c r="M231" s="3"/>
      <c r="N231" s="1"/>
      <c r="O231" s="1"/>
    </row>
    <row r="232" spans="1:15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5"/>
      <c r="L232" s="35"/>
      <c r="M232" s="3"/>
      <c r="N232" s="1"/>
      <c r="O232" s="1"/>
    </row>
    <row r="233" spans="1:15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5"/>
      <c r="L233" s="35"/>
      <c r="M233" s="3"/>
      <c r="N233" s="1"/>
      <c r="O233" s="1"/>
    </row>
    <row r="234" spans="1:15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5"/>
      <c r="L234" s="35"/>
      <c r="M234" s="3"/>
      <c r="N234" s="1"/>
      <c r="O234" s="1"/>
    </row>
    <row r="235" spans="1:15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5"/>
      <c r="L235" s="35"/>
      <c r="M235" s="3"/>
      <c r="N235" s="1"/>
      <c r="O235" s="1"/>
    </row>
    <row r="236" spans="1:15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5"/>
      <c r="L236" s="35"/>
      <c r="M236" s="3"/>
      <c r="N236" s="1"/>
      <c r="O236" s="1"/>
    </row>
    <row r="237" spans="1:15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5"/>
      <c r="L237" s="35"/>
      <c r="M237" s="3"/>
      <c r="N237" s="1"/>
      <c r="O237" s="1"/>
    </row>
    <row r="238" spans="1:15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5"/>
      <c r="L238" s="35"/>
      <c r="M238" s="3"/>
      <c r="N238" s="1"/>
      <c r="O238" s="1"/>
    </row>
    <row r="239" spans="1:15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5"/>
      <c r="L239" s="35"/>
      <c r="M239" s="3"/>
      <c r="N239" s="1"/>
      <c r="O239" s="1"/>
    </row>
    <row r="240" spans="1:15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5"/>
      <c r="L240" s="35"/>
      <c r="M240" s="3"/>
      <c r="N240" s="1"/>
      <c r="O240" s="1"/>
    </row>
    <row r="241" spans="1:15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5"/>
      <c r="L241" s="35"/>
      <c r="M241" s="3"/>
      <c r="N241" s="1"/>
      <c r="O241" s="1"/>
    </row>
    <row r="242" spans="1:15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5"/>
      <c r="L242" s="35"/>
      <c r="M242" s="3"/>
      <c r="N242" s="1"/>
      <c r="O242" s="1"/>
    </row>
    <row r="243" spans="1:15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5"/>
      <c r="L243" s="35"/>
      <c r="M243" s="3"/>
      <c r="N243" s="1"/>
      <c r="O243" s="1"/>
    </row>
    <row r="244" spans="1:15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5"/>
      <c r="L244" s="35"/>
      <c r="M244" s="3"/>
      <c r="N244" s="1"/>
      <c r="O244" s="1"/>
    </row>
    <row r="245" spans="1:15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5"/>
      <c r="L245" s="35"/>
      <c r="M245" s="3"/>
      <c r="N245" s="1"/>
      <c r="O245" s="1"/>
    </row>
    <row r="246" spans="1:15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5"/>
      <c r="L246" s="35"/>
      <c r="M246" s="3"/>
      <c r="N246" s="1"/>
      <c r="O246" s="1"/>
    </row>
    <row r="247" spans="1:15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5"/>
      <c r="L247" s="35"/>
      <c r="M247" s="3"/>
      <c r="N247" s="1"/>
      <c r="O247" s="1"/>
    </row>
    <row r="248" spans="1:15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5"/>
      <c r="L248" s="35"/>
      <c r="M248" s="3"/>
      <c r="N248" s="1"/>
      <c r="O248" s="1"/>
    </row>
    <row r="249" spans="1:15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5"/>
      <c r="L249" s="35"/>
      <c r="M249" s="3"/>
      <c r="N249" s="1"/>
      <c r="O249" s="1"/>
    </row>
    <row r="250" spans="1:15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5"/>
      <c r="L250" s="35"/>
      <c r="M250" s="3"/>
      <c r="N250" s="1"/>
      <c r="O250" s="1"/>
    </row>
    <row r="251" spans="1:15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5"/>
      <c r="L251" s="35"/>
      <c r="M251" s="3"/>
      <c r="N251" s="1"/>
      <c r="O251" s="1"/>
    </row>
    <row r="252" spans="1:15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5"/>
      <c r="L252" s="35"/>
      <c r="M252" s="3"/>
      <c r="N252" s="1"/>
      <c r="O252" s="1"/>
    </row>
    <row r="253" spans="1:15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5"/>
      <c r="L253" s="35"/>
      <c r="M253" s="3"/>
      <c r="N253" s="1"/>
      <c r="O253" s="1"/>
    </row>
    <row r="254" spans="1:15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5"/>
      <c r="L254" s="35"/>
      <c r="M254" s="3"/>
      <c r="N254" s="1"/>
      <c r="O254" s="1"/>
    </row>
    <row r="255" spans="1:15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5"/>
      <c r="L255" s="35"/>
      <c r="M255" s="3"/>
      <c r="N255" s="1"/>
      <c r="O255" s="1"/>
    </row>
    <row r="256" spans="1:15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5"/>
      <c r="L256" s="35"/>
      <c r="M256" s="3"/>
      <c r="N256" s="1"/>
      <c r="O256" s="1"/>
    </row>
    <row r="257" spans="1:15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5"/>
      <c r="L257" s="35"/>
      <c r="M257" s="3"/>
      <c r="N257" s="1"/>
      <c r="O257" s="1"/>
    </row>
    <row r="258" spans="1:15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5"/>
      <c r="L258" s="35"/>
      <c r="M258" s="3"/>
      <c r="N258" s="1"/>
      <c r="O258" s="1"/>
    </row>
    <row r="259" spans="1:15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5"/>
      <c r="L259" s="35"/>
      <c r="M259" s="3"/>
      <c r="N259" s="1"/>
      <c r="O259" s="1"/>
    </row>
    <row r="260" spans="1:15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5"/>
      <c r="L260" s="35"/>
      <c r="M260" s="3"/>
      <c r="N260" s="1"/>
      <c r="O260" s="1"/>
    </row>
    <row r="261" spans="1:15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5"/>
      <c r="L261" s="35"/>
      <c r="M261" s="3"/>
      <c r="N261" s="1"/>
      <c r="O261" s="1"/>
    </row>
    <row r="262" spans="1:15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5"/>
      <c r="L262" s="35"/>
      <c r="M262" s="3"/>
      <c r="N262" s="1"/>
      <c r="O262" s="1"/>
    </row>
    <row r="263" spans="1:15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5"/>
      <c r="L263" s="35"/>
      <c r="M263" s="3"/>
      <c r="N263" s="1"/>
      <c r="O263" s="1"/>
    </row>
    <row r="264" spans="1:15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5"/>
      <c r="L264" s="35"/>
      <c r="M264" s="3"/>
      <c r="N264" s="1"/>
      <c r="O264" s="1"/>
    </row>
    <row r="265" spans="1:15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5"/>
      <c r="L265" s="35"/>
      <c r="M265" s="3"/>
      <c r="N265" s="1"/>
      <c r="O265" s="1"/>
    </row>
    <row r="266" spans="1:15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5"/>
      <c r="L266" s="35"/>
      <c r="M266" s="3"/>
      <c r="N266" s="1"/>
      <c r="O266" s="1"/>
    </row>
    <row r="267" spans="1:15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5"/>
      <c r="L267" s="35"/>
      <c r="M267" s="3"/>
      <c r="N267" s="1"/>
      <c r="O267" s="1"/>
    </row>
    <row r="268" spans="1:15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5"/>
      <c r="L268" s="35"/>
      <c r="M268" s="3"/>
      <c r="N268" s="1"/>
      <c r="O268" s="1"/>
    </row>
    <row r="269" spans="1:15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5"/>
      <c r="L269" s="35"/>
      <c r="M269" s="3"/>
      <c r="N269" s="1"/>
      <c r="O269" s="1"/>
    </row>
    <row r="270" spans="1:15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5"/>
      <c r="L270" s="35"/>
      <c r="M270" s="3"/>
      <c r="N270" s="1"/>
      <c r="O270" s="1"/>
    </row>
    <row r="271" spans="1:15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5"/>
      <c r="L271" s="35"/>
      <c r="M271" s="3"/>
      <c r="N271" s="1"/>
      <c r="O271" s="1"/>
    </row>
    <row r="272" spans="1:15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5"/>
      <c r="L272" s="35"/>
      <c r="M272" s="3"/>
      <c r="N272" s="1"/>
      <c r="O272" s="1"/>
    </row>
    <row r="273" spans="1:15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5"/>
      <c r="L273" s="35"/>
      <c r="M273" s="3"/>
      <c r="N273" s="1"/>
      <c r="O273" s="1"/>
    </row>
    <row r="274" spans="1:15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5"/>
      <c r="L274" s="35"/>
      <c r="M274" s="3"/>
      <c r="N274" s="1"/>
      <c r="O274" s="1"/>
    </row>
    <row r="275" spans="1:15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5"/>
      <c r="M275" s="3"/>
      <c r="N275" s="1"/>
      <c r="O275" s="1"/>
    </row>
    <row r="276" spans="1:15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5"/>
      <c r="L276" s="35"/>
      <c r="M276" s="3"/>
      <c r="N276" s="1"/>
      <c r="O276" s="1"/>
    </row>
    <row r="277" spans="1:15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5"/>
      <c r="L277" s="35"/>
      <c r="M277" s="3"/>
      <c r="N277" s="1"/>
      <c r="O277" s="1"/>
    </row>
    <row r="278" spans="1:15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5"/>
      <c r="L278" s="35"/>
      <c r="M278" s="3"/>
      <c r="N278" s="1"/>
      <c r="O278" s="1"/>
    </row>
    <row r="279" spans="1:15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5"/>
      <c r="L279" s="35"/>
      <c r="M279" s="3"/>
      <c r="N279" s="1"/>
      <c r="O279" s="1"/>
    </row>
    <row r="280" spans="1:15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5"/>
      <c r="L280" s="35"/>
      <c r="M280" s="3"/>
      <c r="N280" s="1"/>
      <c r="O280" s="1"/>
    </row>
    <row r="281" spans="1:15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5"/>
      <c r="L281" s="35"/>
      <c r="M281" s="3"/>
      <c r="N281" s="1"/>
      <c r="O281" s="1"/>
    </row>
    <row r="282" spans="1:15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5"/>
      <c r="L282" s="35"/>
      <c r="M282" s="3"/>
      <c r="N282" s="1"/>
      <c r="O282" s="1"/>
    </row>
    <row r="283" spans="1:15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5"/>
      <c r="L283" s="35"/>
      <c r="M283" s="3"/>
      <c r="N283" s="1"/>
      <c r="O283" s="1"/>
    </row>
    <row r="284" spans="1:15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5"/>
      <c r="L284" s="35"/>
      <c r="M284" s="3"/>
      <c r="N284" s="1"/>
      <c r="O284" s="1"/>
    </row>
    <row r="285" spans="1:15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5"/>
      <c r="L285" s="35"/>
      <c r="M285" s="3"/>
      <c r="N285" s="1"/>
      <c r="O285" s="1"/>
    </row>
    <row r="286" spans="1:15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5"/>
      <c r="L286" s="35"/>
      <c r="M286" s="3"/>
      <c r="N286" s="1"/>
      <c r="O286" s="1"/>
    </row>
    <row r="287" spans="1:15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5"/>
      <c r="L287" s="35"/>
      <c r="M287" s="3"/>
      <c r="N287" s="1"/>
      <c r="O287" s="1"/>
    </row>
    <row r="288" spans="1:15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5"/>
      <c r="L288" s="35"/>
      <c r="M288" s="3"/>
      <c r="N288" s="1"/>
      <c r="O288" s="1"/>
    </row>
    <row r="289" spans="1:15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5"/>
      <c r="L289" s="35"/>
      <c r="M289" s="3"/>
      <c r="N289" s="1"/>
      <c r="O289" s="1"/>
    </row>
    <row r="290" spans="1:15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5"/>
      <c r="L290" s="35"/>
      <c r="M290" s="3"/>
      <c r="N290" s="1"/>
      <c r="O290" s="1"/>
    </row>
    <row r="291" spans="1:15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5"/>
      <c r="L291" s="35"/>
      <c r="M291" s="3"/>
      <c r="N291" s="1"/>
      <c r="O291" s="1"/>
    </row>
    <row r="292" spans="1:15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5"/>
      <c r="L292" s="35"/>
      <c r="M292" s="3"/>
      <c r="N292" s="1"/>
      <c r="O292" s="1"/>
    </row>
    <row r="293" spans="1:15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5"/>
      <c r="L293" s="35"/>
      <c r="M293" s="3"/>
      <c r="N293" s="1"/>
      <c r="O293" s="1"/>
    </row>
    <row r="294" spans="1:15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5"/>
      <c r="L294" s="35"/>
      <c r="M294" s="3"/>
      <c r="N294" s="1"/>
      <c r="O294" s="1"/>
    </row>
    <row r="295" spans="1:15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5"/>
      <c r="L295" s="35"/>
      <c r="M295" s="3"/>
      <c r="N295" s="1"/>
      <c r="O295" s="1"/>
    </row>
    <row r="296" spans="1:15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5"/>
      <c r="L296" s="35"/>
      <c r="M296" s="3"/>
      <c r="N296" s="1"/>
      <c r="O296" s="1"/>
    </row>
    <row r="297" spans="1:15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5"/>
      <c r="L297" s="35"/>
      <c r="M297" s="3"/>
      <c r="N297" s="1"/>
      <c r="O297" s="1"/>
    </row>
    <row r="298" spans="1:15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5"/>
      <c r="L298" s="35"/>
      <c r="M298" s="3"/>
      <c r="N298" s="1"/>
      <c r="O298" s="1"/>
    </row>
    <row r="299" spans="1:15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5"/>
      <c r="L299" s="35"/>
      <c r="M299" s="3"/>
      <c r="N299" s="1"/>
      <c r="O299" s="1"/>
    </row>
    <row r="300" spans="1:15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5"/>
      <c r="L300" s="35"/>
      <c r="M300" s="3"/>
      <c r="N300" s="1"/>
      <c r="O300" s="1"/>
    </row>
    <row r="301" spans="1:15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5"/>
      <c r="L301" s="35"/>
      <c r="M301" s="3"/>
      <c r="N301" s="1"/>
      <c r="O301" s="1"/>
    </row>
    <row r="302" spans="1:15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5"/>
      <c r="L302" s="35"/>
      <c r="M302" s="3"/>
      <c r="N302" s="1"/>
      <c r="O302" s="1"/>
    </row>
    <row r="303" spans="1:15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5"/>
      <c r="L303" s="35"/>
      <c r="M303" s="3"/>
      <c r="N303" s="1"/>
      <c r="O303" s="1"/>
    </row>
    <row r="304" spans="1:15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5"/>
      <c r="L304" s="35"/>
      <c r="M304" s="3"/>
      <c r="N304" s="1"/>
      <c r="O304" s="1"/>
    </row>
    <row r="305" spans="1:15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5"/>
      <c r="L305" s="35"/>
      <c r="M305" s="3"/>
      <c r="N305" s="1"/>
      <c r="O305" s="1"/>
    </row>
    <row r="306" spans="1:15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5"/>
      <c r="L306" s="35"/>
      <c r="M306" s="3"/>
      <c r="N306" s="1"/>
      <c r="O306" s="1"/>
    </row>
    <row r="307" spans="1:15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5"/>
      <c r="L307" s="35"/>
      <c r="M307" s="3"/>
      <c r="N307" s="1"/>
      <c r="O307" s="1"/>
    </row>
    <row r="308" spans="1:15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5"/>
      <c r="L308" s="35"/>
      <c r="M308" s="3"/>
      <c r="N308" s="1"/>
      <c r="O308" s="1"/>
    </row>
    <row r="309" spans="1:15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5"/>
      <c r="L309" s="35"/>
      <c r="M309" s="3"/>
      <c r="N309" s="1"/>
      <c r="O309" s="1"/>
    </row>
    <row r="310" spans="1:15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5"/>
      <c r="L310" s="35"/>
      <c r="M310" s="3"/>
      <c r="N310" s="1"/>
      <c r="O310" s="1"/>
    </row>
    <row r="311" spans="1:15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5"/>
      <c r="L311" s="35"/>
      <c r="M311" s="3"/>
      <c r="N311" s="1"/>
      <c r="O311" s="1"/>
    </row>
    <row r="312" spans="1:15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5"/>
      <c r="L312" s="35"/>
      <c r="M312" s="3"/>
      <c r="N312" s="1"/>
      <c r="O312" s="1"/>
    </row>
    <row r="313" spans="1:15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5"/>
      <c r="L313" s="35"/>
      <c r="M313" s="3"/>
      <c r="N313" s="1"/>
      <c r="O313" s="1"/>
    </row>
    <row r="314" spans="1:15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5"/>
      <c r="L314" s="35"/>
      <c r="M314" s="3"/>
      <c r="N314" s="1"/>
      <c r="O314" s="1"/>
    </row>
    <row r="315" spans="1:15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5"/>
      <c r="L315" s="35"/>
      <c r="M315" s="3"/>
      <c r="N315" s="1"/>
      <c r="O315" s="1"/>
    </row>
    <row r="316" spans="1:15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5"/>
      <c r="L316" s="35"/>
      <c r="M316" s="3"/>
      <c r="N316" s="1"/>
      <c r="O316" s="1"/>
    </row>
    <row r="317" spans="1:15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5"/>
      <c r="L317" s="35"/>
      <c r="M317" s="3"/>
      <c r="N317" s="1"/>
      <c r="O317" s="1"/>
    </row>
    <row r="318" spans="1:15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5"/>
      <c r="L318" s="35"/>
      <c r="M318" s="3"/>
      <c r="N318" s="1"/>
      <c r="O318" s="1"/>
    </row>
    <row r="319" spans="1:15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5"/>
      <c r="L319" s="35"/>
      <c r="M319" s="3"/>
      <c r="N319" s="1"/>
      <c r="O319" s="1"/>
    </row>
    <row r="320" spans="1:15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5"/>
      <c r="L320" s="35"/>
      <c r="M320" s="3"/>
      <c r="N320" s="1"/>
      <c r="O320" s="1"/>
    </row>
    <row r="321" spans="1:15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5"/>
      <c r="L321" s="35"/>
      <c r="M321" s="3"/>
      <c r="N321" s="1"/>
      <c r="O321" s="1"/>
    </row>
    <row r="322" spans="1:15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5"/>
      <c r="L322" s="35"/>
      <c r="M322" s="3"/>
      <c r="N322" s="1"/>
      <c r="O322" s="1"/>
    </row>
    <row r="323" spans="1:15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5"/>
      <c r="L323" s="35"/>
      <c r="M323" s="3"/>
      <c r="N323" s="1"/>
      <c r="O323" s="1"/>
    </row>
    <row r="324" spans="1:15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5"/>
      <c r="L324" s="35"/>
      <c r="M324" s="3"/>
      <c r="N324" s="1"/>
      <c r="O324" s="1"/>
    </row>
    <row r="325" spans="1:15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5"/>
      <c r="L325" s="35"/>
      <c r="M325" s="3"/>
      <c r="N325" s="1"/>
      <c r="O325" s="1"/>
    </row>
    <row r="326" spans="1:15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5"/>
      <c r="L326" s="35"/>
      <c r="M326" s="3"/>
      <c r="N326" s="1"/>
      <c r="O326" s="1"/>
    </row>
    <row r="327" spans="1:15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5"/>
      <c r="L327" s="35"/>
      <c r="M327" s="3"/>
      <c r="N327" s="1"/>
      <c r="O327" s="1"/>
    </row>
    <row r="328" spans="1:15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5"/>
      <c r="L328" s="35"/>
      <c r="M328" s="3"/>
      <c r="N328" s="1"/>
      <c r="O328" s="1"/>
    </row>
    <row r="329" spans="1:15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5"/>
      <c r="L329" s="35"/>
      <c r="M329" s="3"/>
      <c r="N329" s="1"/>
      <c r="O329" s="1"/>
    </row>
    <row r="330" spans="1:15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5"/>
      <c r="L330" s="35"/>
      <c r="M330" s="3"/>
      <c r="N330" s="1"/>
      <c r="O330" s="1"/>
    </row>
    <row r="331" spans="1:15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5"/>
      <c r="L331" s="35"/>
      <c r="M331" s="3"/>
      <c r="N331" s="1"/>
      <c r="O331" s="1"/>
    </row>
    <row r="332" spans="1:15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5"/>
      <c r="L332" s="35"/>
      <c r="M332" s="3"/>
      <c r="N332" s="1"/>
      <c r="O332" s="1"/>
    </row>
    <row r="333" spans="1:15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5"/>
      <c r="L333" s="35"/>
      <c r="M333" s="3"/>
      <c r="N333" s="1"/>
      <c r="O333" s="1"/>
    </row>
    <row r="334" spans="1:15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5"/>
      <c r="L334" s="35"/>
      <c r="M334" s="3"/>
      <c r="N334" s="1"/>
      <c r="O334" s="1"/>
    </row>
    <row r="335" spans="1:15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5"/>
      <c r="L335" s="35"/>
      <c r="M335" s="3"/>
      <c r="N335" s="1"/>
      <c r="O335" s="1"/>
    </row>
    <row r="336" spans="1:15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5"/>
      <c r="L336" s="35"/>
      <c r="M336" s="3"/>
      <c r="N336" s="1"/>
      <c r="O336" s="1"/>
    </row>
    <row r="337" spans="1:15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5"/>
      <c r="L337" s="35"/>
      <c r="M337" s="3"/>
      <c r="N337" s="1"/>
      <c r="O337" s="1"/>
    </row>
    <row r="338" spans="1:15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5"/>
      <c r="L338" s="35"/>
      <c r="M338" s="3"/>
      <c r="N338" s="1"/>
      <c r="O338" s="1"/>
    </row>
    <row r="339" spans="1:15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5"/>
      <c r="L339" s="35"/>
      <c r="M339" s="3"/>
      <c r="N339" s="1"/>
      <c r="O339" s="1"/>
    </row>
    <row r="340" spans="1:15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5"/>
      <c r="L340" s="35"/>
      <c r="M340" s="3"/>
      <c r="N340" s="1"/>
      <c r="O340" s="1"/>
    </row>
    <row r="341" spans="1:15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5"/>
      <c r="L341" s="35"/>
      <c r="M341" s="3"/>
      <c r="N341" s="1"/>
      <c r="O341" s="1"/>
    </row>
    <row r="342" spans="1:15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5"/>
      <c r="L342" s="35"/>
      <c r="M342" s="3"/>
      <c r="N342" s="1"/>
      <c r="O342" s="1"/>
    </row>
    <row r="343" spans="1:15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5"/>
      <c r="L343" s="35"/>
      <c r="M343" s="3"/>
      <c r="N343" s="1"/>
      <c r="O343" s="1"/>
    </row>
    <row r="344" spans="1:15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5"/>
      <c r="L344" s="35"/>
      <c r="M344" s="3"/>
      <c r="N344" s="1"/>
      <c r="O344" s="1"/>
    </row>
    <row r="345" spans="1:15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5"/>
      <c r="L345" s="35"/>
      <c r="M345" s="3"/>
      <c r="N345" s="1"/>
      <c r="O345" s="1"/>
    </row>
    <row r="346" spans="1:15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5"/>
      <c r="L346" s="35"/>
      <c r="M346" s="3"/>
      <c r="N346" s="1"/>
      <c r="O346" s="1"/>
    </row>
    <row r="347" spans="1:15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5"/>
      <c r="L347" s="35"/>
      <c r="M347" s="3"/>
      <c r="N347" s="1"/>
      <c r="O347" s="1"/>
    </row>
    <row r="348" spans="1:15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5"/>
      <c r="L348" s="35"/>
      <c r="M348" s="3"/>
      <c r="N348" s="1"/>
      <c r="O348" s="1"/>
    </row>
    <row r="349" spans="1:15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5"/>
      <c r="L349" s="35"/>
      <c r="M349" s="3"/>
      <c r="N349" s="1"/>
      <c r="O349" s="1"/>
    </row>
    <row r="350" spans="1:15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5"/>
      <c r="L350" s="35"/>
      <c r="M350" s="3"/>
      <c r="N350" s="1"/>
      <c r="O350" s="1"/>
    </row>
    <row r="351" spans="1:15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5"/>
      <c r="L351" s="35"/>
      <c r="M351" s="3"/>
      <c r="N351" s="1"/>
      <c r="O351" s="1"/>
    </row>
    <row r="352" spans="1:15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5"/>
      <c r="L352" s="35"/>
      <c r="M352" s="3"/>
      <c r="N352" s="1"/>
      <c r="O352" s="1"/>
    </row>
    <row r="353" spans="1:15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5"/>
      <c r="L353" s="35"/>
      <c r="M353" s="3"/>
      <c r="N353" s="1"/>
      <c r="O353" s="1"/>
    </row>
    <row r="354" spans="1:15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5"/>
      <c r="L354" s="35"/>
      <c r="M354" s="3"/>
      <c r="N354" s="1"/>
      <c r="O354" s="1"/>
    </row>
    <row r="355" spans="1:15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5"/>
      <c r="L355" s="35"/>
      <c r="M355" s="3"/>
      <c r="N355" s="1"/>
      <c r="O355" s="1"/>
    </row>
    <row r="356" spans="1:15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5"/>
      <c r="L356" s="35"/>
      <c r="M356" s="3"/>
      <c r="N356" s="1"/>
      <c r="O356" s="1"/>
    </row>
    <row r="357" spans="1:15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5"/>
      <c r="L357" s="35"/>
      <c r="M357" s="3"/>
      <c r="N357" s="1"/>
      <c r="O357" s="1"/>
    </row>
    <row r="358" spans="1:15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5"/>
      <c r="L358" s="35"/>
      <c r="M358" s="3"/>
      <c r="N358" s="1"/>
      <c r="O358" s="1"/>
    </row>
    <row r="359" spans="1:15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5"/>
      <c r="L359" s="35"/>
      <c r="M359" s="3"/>
      <c r="N359" s="1"/>
      <c r="O359" s="1"/>
    </row>
    <row r="360" spans="1:15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5"/>
      <c r="L360" s="35"/>
      <c r="M360" s="3"/>
      <c r="N360" s="1"/>
      <c r="O360" s="1"/>
    </row>
    <row r="361" spans="1:15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5"/>
      <c r="L361" s="35"/>
      <c r="M361" s="3"/>
      <c r="N361" s="1"/>
      <c r="O361" s="1"/>
    </row>
    <row r="362" spans="1:15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5"/>
      <c r="L362" s="35"/>
      <c r="M362" s="3"/>
      <c r="N362" s="1"/>
      <c r="O362" s="1"/>
    </row>
    <row r="363" spans="1:15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5"/>
      <c r="L363" s="35"/>
      <c r="M363" s="3"/>
      <c r="N363" s="1"/>
      <c r="O363" s="1"/>
    </row>
    <row r="364" spans="1:15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5"/>
      <c r="L364" s="35"/>
      <c r="M364" s="3"/>
      <c r="N364" s="1"/>
      <c r="O364" s="1"/>
    </row>
    <row r="365" spans="1:15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5"/>
      <c r="L365" s="35"/>
      <c r="M365" s="3"/>
      <c r="N365" s="1"/>
      <c r="O365" s="1"/>
    </row>
    <row r="366" spans="1:15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5"/>
      <c r="L366" s="35"/>
      <c r="M366" s="3"/>
      <c r="N366" s="1"/>
      <c r="O366" s="1"/>
    </row>
    <row r="367" spans="1:15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5"/>
      <c r="L367" s="35"/>
      <c r="M367" s="3"/>
      <c r="N367" s="1"/>
      <c r="O367" s="1"/>
    </row>
    <row r="368" spans="1:15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5"/>
      <c r="L368" s="35"/>
      <c r="M368" s="3"/>
      <c r="N368" s="1"/>
      <c r="O368" s="1"/>
    </row>
    <row r="369" spans="1:15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5"/>
      <c r="L369" s="35"/>
      <c r="M369" s="3"/>
      <c r="N369" s="1"/>
      <c r="O369" s="1"/>
    </row>
    <row r="370" spans="1:15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5"/>
      <c r="L370" s="35"/>
      <c r="M370" s="3"/>
      <c r="N370" s="1"/>
      <c r="O370" s="1"/>
    </row>
    <row r="371" spans="1:15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5"/>
      <c r="L371" s="35"/>
      <c r="M371" s="3"/>
      <c r="N371" s="1"/>
      <c r="O371" s="1"/>
    </row>
    <row r="372" spans="1:15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5"/>
      <c r="L372" s="35"/>
      <c r="M372" s="3"/>
      <c r="N372" s="1"/>
      <c r="O372" s="1"/>
    </row>
    <row r="373" spans="1:15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5"/>
      <c r="L373" s="35"/>
      <c r="M373" s="3"/>
      <c r="N373" s="1"/>
      <c r="O373" s="1"/>
    </row>
    <row r="374" spans="1:15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5"/>
      <c r="L374" s="35"/>
      <c r="M374" s="3"/>
      <c r="N374" s="1"/>
      <c r="O374" s="1"/>
    </row>
    <row r="375" spans="1:15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5"/>
      <c r="L375" s="35"/>
      <c r="M375" s="3"/>
      <c r="N375" s="1"/>
      <c r="O375" s="1"/>
    </row>
    <row r="376" spans="1:15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5"/>
      <c r="L376" s="35"/>
      <c r="M376" s="3"/>
      <c r="N376" s="1"/>
      <c r="O376" s="1"/>
    </row>
    <row r="377" spans="1:15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5"/>
      <c r="L377" s="35"/>
      <c r="M377" s="3"/>
      <c r="N377" s="1"/>
      <c r="O377" s="1"/>
    </row>
    <row r="378" spans="1:15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5"/>
      <c r="L378" s="35"/>
      <c r="M378" s="3"/>
      <c r="N378" s="1"/>
      <c r="O378" s="1"/>
    </row>
    <row r="379" spans="1:15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5"/>
      <c r="L379" s="35"/>
      <c r="M379" s="3"/>
      <c r="N379" s="1"/>
      <c r="O379" s="1"/>
    </row>
    <row r="380" spans="1:15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5"/>
      <c r="L380" s="35"/>
      <c r="M380" s="3"/>
      <c r="N380" s="1"/>
      <c r="O380" s="1"/>
    </row>
    <row r="381" spans="1:15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5"/>
      <c r="L381" s="35"/>
      <c r="M381" s="3"/>
      <c r="N381" s="1"/>
      <c r="O381" s="1"/>
    </row>
    <row r="382" spans="1:15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5"/>
      <c r="L382" s="35"/>
      <c r="M382" s="3"/>
      <c r="N382" s="1"/>
      <c r="O382" s="1"/>
    </row>
    <row r="383" spans="1:15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5"/>
      <c r="L383" s="35"/>
      <c r="M383" s="3"/>
      <c r="N383" s="1"/>
      <c r="O383" s="1"/>
    </row>
    <row r="384" spans="1:15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5"/>
      <c r="L384" s="35"/>
      <c r="M384" s="3"/>
      <c r="N384" s="1"/>
      <c r="O384" s="1"/>
    </row>
    <row r="385" spans="1:15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5"/>
      <c r="L385" s="35"/>
      <c r="M385" s="3"/>
      <c r="N385" s="1"/>
      <c r="O385" s="1"/>
    </row>
    <row r="386" spans="1:15" s="10" customFormat="1" x14ac:dyDescent="0.2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5"/>
      <c r="L386" s="35"/>
      <c r="M386" s="3"/>
      <c r="N386" s="1"/>
      <c r="O386" s="1"/>
    </row>
    <row r="387" spans="1:15" s="10" customFormat="1" x14ac:dyDescent="0.2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5"/>
      <c r="L387" s="35"/>
      <c r="M387" s="3"/>
      <c r="N387" s="1"/>
      <c r="O387" s="1"/>
    </row>
    <row r="388" spans="1:15" s="10" customFormat="1" x14ac:dyDescent="0.2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5"/>
      <c r="L388" s="35"/>
      <c r="M388" s="3"/>
      <c r="N388" s="1"/>
      <c r="O388" s="1"/>
    </row>
    <row r="389" spans="1:15" s="10" customFormat="1" x14ac:dyDescent="0.2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5"/>
      <c r="L389" s="35"/>
      <c r="M389" s="3"/>
      <c r="N389" s="1"/>
      <c r="O389" s="1"/>
    </row>
  </sheetData>
  <mergeCells count="28">
    <mergeCell ref="G1:L4"/>
    <mergeCell ref="A6:L6"/>
    <mergeCell ref="A7:L7"/>
    <mergeCell ref="A8:L8"/>
    <mergeCell ref="A10:A11"/>
    <mergeCell ref="B10:B11"/>
    <mergeCell ref="C10:C11"/>
    <mergeCell ref="D10:G10"/>
    <mergeCell ref="H10:L10"/>
    <mergeCell ref="G5:L5"/>
    <mergeCell ref="A49:A52"/>
    <mergeCell ref="B49:B52"/>
    <mergeCell ref="A53:A56"/>
    <mergeCell ref="B53:B56"/>
    <mergeCell ref="A30:A35"/>
    <mergeCell ref="B30:B35"/>
    <mergeCell ref="A36:A40"/>
    <mergeCell ref="B36:B40"/>
    <mergeCell ref="B44:B48"/>
    <mergeCell ref="A44:A48"/>
    <mergeCell ref="A41:A43"/>
    <mergeCell ref="B41:B43"/>
    <mergeCell ref="A13:A20"/>
    <mergeCell ref="B13:B20"/>
    <mergeCell ref="A25:A29"/>
    <mergeCell ref="B25:B29"/>
    <mergeCell ref="A21:A23"/>
    <mergeCell ref="B21:B23"/>
  </mergeCells>
  <pageMargins left="0.31496062992125984" right="0" top="0.78740157480314965" bottom="0.59055118110236227" header="0.19685039370078741" footer="0.19685039370078741"/>
  <pageSetup paperSize="9" scale="65" fitToWidth="0" fitToHeight="0" orientation="landscape" verticalDpi="180" r:id="rId1"/>
  <rowBreaks count="2" manualBreakCount="2">
    <brk id="23" max="11" man="1"/>
    <brk id="4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9"/>
  <sheetViews>
    <sheetView view="pageBreakPreview" topLeftCell="A2" zoomScale="90" zoomScaleNormal="80" zoomScaleSheetLayoutView="90" workbookViewId="0">
      <selection activeCell="E1" sqref="E1:I3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5.2851562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20"/>
      <c r="B1" s="20"/>
      <c r="C1" s="20"/>
      <c r="D1" s="20"/>
      <c r="E1" s="68" t="s">
        <v>64</v>
      </c>
      <c r="F1" s="68"/>
      <c r="G1" s="68"/>
      <c r="H1" s="68"/>
      <c r="I1" s="68"/>
    </row>
    <row r="2" spans="1:27" x14ac:dyDescent="0.25">
      <c r="A2" s="20"/>
      <c r="B2" s="20"/>
      <c r="C2" s="20"/>
      <c r="D2" s="20"/>
      <c r="E2" s="68"/>
      <c r="F2" s="68"/>
      <c r="G2" s="68"/>
      <c r="H2" s="68"/>
      <c r="I2" s="68"/>
    </row>
    <row r="3" spans="1:27" ht="46.9" customHeight="1" x14ac:dyDescent="0.25">
      <c r="A3" s="20"/>
      <c r="B3" s="20"/>
      <c r="C3" s="20"/>
      <c r="D3" s="20"/>
      <c r="E3" s="68"/>
      <c r="F3" s="68"/>
      <c r="G3" s="68"/>
      <c r="H3" s="68"/>
      <c r="I3" s="68"/>
    </row>
    <row r="4" spans="1:27" ht="25.5" hidden="1" customHeight="1" x14ac:dyDescent="0.25">
      <c r="A4" s="20"/>
      <c r="B4" s="20"/>
      <c r="C4" s="20"/>
      <c r="D4" s="20"/>
      <c r="E4" s="74"/>
      <c r="F4" s="74"/>
      <c r="G4" s="74"/>
      <c r="H4" s="74"/>
      <c r="I4" s="74"/>
    </row>
    <row r="5" spans="1:27" s="5" customFormat="1" ht="18.75" customHeight="1" x14ac:dyDescent="0.3">
      <c r="A5" s="76" t="s">
        <v>9</v>
      </c>
      <c r="B5" s="76"/>
      <c r="C5" s="76"/>
      <c r="D5" s="76"/>
      <c r="E5" s="76"/>
      <c r="F5" s="76"/>
      <c r="G5" s="76"/>
      <c r="H5" s="76"/>
      <c r="I5" s="76"/>
      <c r="J5" s="4"/>
    </row>
    <row r="6" spans="1:27" s="5" customFormat="1" ht="72" customHeight="1" x14ac:dyDescent="0.3">
      <c r="A6" s="77" t="s">
        <v>53</v>
      </c>
      <c r="B6" s="77"/>
      <c r="C6" s="77"/>
      <c r="D6" s="77"/>
      <c r="E6" s="77"/>
      <c r="F6" s="77"/>
      <c r="G6" s="77"/>
      <c r="H6" s="77"/>
      <c r="I6" s="77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71" t="s">
        <v>0</v>
      </c>
      <c r="B8" s="72" t="s">
        <v>16</v>
      </c>
      <c r="C8" s="72" t="s">
        <v>39</v>
      </c>
      <c r="D8" s="72"/>
      <c r="E8" s="72" t="s">
        <v>18</v>
      </c>
      <c r="F8" s="72"/>
      <c r="G8" s="72"/>
      <c r="H8" s="72"/>
      <c r="I8" s="73"/>
    </row>
    <row r="9" spans="1:27" ht="84" customHeight="1" x14ac:dyDescent="0.25">
      <c r="A9" s="65"/>
      <c r="B9" s="56"/>
      <c r="C9" s="56"/>
      <c r="D9" s="56"/>
      <c r="E9" s="22">
        <v>2015</v>
      </c>
      <c r="F9" s="22">
        <v>2016</v>
      </c>
      <c r="G9" s="22">
        <v>2017</v>
      </c>
      <c r="H9" s="23">
        <v>2018</v>
      </c>
      <c r="I9" s="24">
        <v>2019</v>
      </c>
    </row>
    <row r="10" spans="1:27" s="2" customFormat="1" ht="18.75" customHeight="1" x14ac:dyDescent="0.25">
      <c r="A10" s="25">
        <v>1</v>
      </c>
      <c r="B10" s="22">
        <v>2</v>
      </c>
      <c r="C10" s="22">
        <v>3</v>
      </c>
      <c r="D10" s="22"/>
      <c r="E10" s="22">
        <v>8</v>
      </c>
      <c r="F10" s="22">
        <v>9</v>
      </c>
      <c r="G10" s="22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65" t="s">
        <v>15</v>
      </c>
      <c r="B11" s="56" t="s">
        <v>54</v>
      </c>
      <c r="C11" s="22" t="s">
        <v>33</v>
      </c>
      <c r="D11" s="22"/>
      <c r="E11" s="27">
        <f>SUM(E12:E14)</f>
        <v>8834757.9600000009</v>
      </c>
      <c r="F11" s="27">
        <f>(F12+F13+F14)*2-F17-F29-F47</f>
        <v>8898232.8599999994</v>
      </c>
      <c r="G11" s="27">
        <f>(G12+G13+G14)*2-G17-G29-G47</f>
        <v>9557451.5800000001</v>
      </c>
      <c r="H11" s="27">
        <f>(H12+H13+H14)*2-H17-H29-H47</f>
        <v>11297455.080000002</v>
      </c>
      <c r="I11" s="28">
        <f>(I12+I13+I14)*2-I17-I29-I47</f>
        <v>15038159.73</v>
      </c>
      <c r="J11" s="9">
        <f t="shared" ref="J11:J41" si="0">SUM(E11:I11)</f>
        <v>53626057.210000008</v>
      </c>
      <c r="K11" s="14" t="e">
        <f>E17+E29+E47-E11+#REF!</f>
        <v>#REF!</v>
      </c>
      <c r="L11" s="14">
        <f>F17+F29+F47-F11</f>
        <v>0</v>
      </c>
      <c r="M11" s="14">
        <f>G17+G29+G47-G11</f>
        <v>0</v>
      </c>
      <c r="N11" s="14">
        <f>H17+H29+H47-H11</f>
        <v>0</v>
      </c>
      <c r="O11" s="14">
        <f>I17+I29+I47-I11</f>
        <v>0</v>
      </c>
      <c r="P11" s="14">
        <f>J17+J29+J47-J11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65"/>
      <c r="B12" s="56"/>
      <c r="C12" s="22" t="s">
        <v>30</v>
      </c>
      <c r="D12" s="22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65"/>
      <c r="B13" s="56"/>
      <c r="C13" s="22" t="s">
        <v>31</v>
      </c>
      <c r="D13" s="22"/>
      <c r="E13" s="27">
        <f t="shared" ref="E13:I14" si="2">E19+E31+E49</f>
        <v>1348583</v>
      </c>
      <c r="F13" s="27">
        <f t="shared" si="2"/>
        <v>1381519</v>
      </c>
      <c r="G13" s="27">
        <f t="shared" si="2"/>
        <v>1545904</v>
      </c>
      <c r="H13" s="27">
        <f t="shared" si="2"/>
        <v>1658489</v>
      </c>
      <c r="I13" s="28">
        <f t="shared" si="2"/>
        <v>1774282</v>
      </c>
      <c r="J13" s="9">
        <f t="shared" si="0"/>
        <v>7708777</v>
      </c>
    </row>
    <row r="14" spans="1:27" s="6" customFormat="1" ht="31.5" x14ac:dyDescent="0.25">
      <c r="A14" s="65"/>
      <c r="B14" s="56"/>
      <c r="C14" s="22" t="s">
        <v>32</v>
      </c>
      <c r="D14" s="22"/>
      <c r="E14" s="27">
        <f t="shared" si="2"/>
        <v>7486174.96</v>
      </c>
      <c r="F14" s="27">
        <f t="shared" si="2"/>
        <v>7516713.8600000003</v>
      </c>
      <c r="G14" s="27">
        <f t="shared" si="2"/>
        <v>8011547.5800000001</v>
      </c>
      <c r="H14" s="27">
        <f t="shared" si="2"/>
        <v>9638966.0800000001</v>
      </c>
      <c r="I14" s="28">
        <f t="shared" si="2"/>
        <v>13263877.73</v>
      </c>
      <c r="J14" s="9">
        <f t="shared" si="0"/>
        <v>45917280.209999993</v>
      </c>
    </row>
    <row r="15" spans="1:27" s="6" customFormat="1" x14ac:dyDescent="0.25">
      <c r="A15" s="65"/>
      <c r="B15" s="56"/>
      <c r="C15" s="22" t="s">
        <v>40</v>
      </c>
      <c r="D15" s="22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65"/>
      <c r="B16" s="56"/>
      <c r="C16" s="22" t="s">
        <v>41</v>
      </c>
      <c r="D16" s="22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65" t="s">
        <v>4</v>
      </c>
      <c r="B17" s="56" t="s">
        <v>45</v>
      </c>
      <c r="C17" s="22" t="s">
        <v>33</v>
      </c>
      <c r="D17" s="22"/>
      <c r="E17" s="27">
        <f>SUM(E19:E20)</f>
        <v>118131.8</v>
      </c>
      <c r="F17" s="27">
        <f t="shared" ref="F17:I17" si="3">SUM(F19:F20)</f>
        <v>47450.5</v>
      </c>
      <c r="G17" s="27">
        <f t="shared" si="3"/>
        <v>39824</v>
      </c>
      <c r="H17" s="27">
        <f t="shared" si="3"/>
        <v>528115.69999999995</v>
      </c>
      <c r="I17" s="28">
        <f t="shared" si="3"/>
        <v>198930</v>
      </c>
      <c r="J17" s="15">
        <f t="shared" si="0"/>
        <v>932452</v>
      </c>
    </row>
    <row r="18" spans="1:12" s="11" customFormat="1" x14ac:dyDescent="0.25">
      <c r="A18" s="65"/>
      <c r="B18" s="56"/>
      <c r="C18" s="22" t="s">
        <v>30</v>
      </c>
      <c r="D18" s="22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65"/>
      <c r="B19" s="56"/>
      <c r="C19" s="22" t="s">
        <v>31</v>
      </c>
      <c r="D19" s="22"/>
      <c r="E19" s="27">
        <f>E25</f>
        <v>0</v>
      </c>
      <c r="F19" s="27">
        <f t="shared" ref="F19:I19" si="4">F25</f>
        <v>0</v>
      </c>
      <c r="G19" s="27">
        <f t="shared" si="4"/>
        <v>0</v>
      </c>
      <c r="H19" s="27">
        <f t="shared" si="4"/>
        <v>0</v>
      </c>
      <c r="I19" s="28">
        <f t="shared" si="4"/>
        <v>0</v>
      </c>
      <c r="J19" s="15">
        <f t="shared" si="0"/>
        <v>0</v>
      </c>
    </row>
    <row r="20" spans="1:12" s="11" customFormat="1" ht="31.5" x14ac:dyDescent="0.25">
      <c r="A20" s="65"/>
      <c r="B20" s="56"/>
      <c r="C20" s="22" t="s">
        <v>32</v>
      </c>
      <c r="D20" s="22"/>
      <c r="E20" s="27">
        <f>E26</f>
        <v>118131.8</v>
      </c>
      <c r="F20" s="27">
        <f t="shared" ref="F20:I20" si="5">F26</f>
        <v>47450.5</v>
      </c>
      <c r="G20" s="27">
        <f t="shared" si="5"/>
        <v>39824</v>
      </c>
      <c r="H20" s="27">
        <f t="shared" si="5"/>
        <v>528115.69999999995</v>
      </c>
      <c r="I20" s="27">
        <f t="shared" si="5"/>
        <v>198930</v>
      </c>
      <c r="J20" s="15">
        <f t="shared" si="0"/>
        <v>932452</v>
      </c>
    </row>
    <row r="21" spans="1:12" s="11" customFormat="1" x14ac:dyDescent="0.25">
      <c r="A21" s="65"/>
      <c r="B21" s="56"/>
      <c r="C21" s="22" t="s">
        <v>40</v>
      </c>
      <c r="D21" s="22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65"/>
      <c r="B22" s="56"/>
      <c r="C22" s="22" t="s">
        <v>41</v>
      </c>
      <c r="D22" s="22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customHeight="1" x14ac:dyDescent="0.25">
      <c r="A23" s="66" t="s">
        <v>12</v>
      </c>
      <c r="B23" s="67" t="s">
        <v>47</v>
      </c>
      <c r="C23" s="22" t="s">
        <v>33</v>
      </c>
      <c r="D23" s="56" t="s">
        <v>6</v>
      </c>
      <c r="E23" s="27">
        <f>SUM(E25:E26)</f>
        <v>118131.8</v>
      </c>
      <c r="F23" s="27">
        <f t="shared" ref="F23:I23" si="6">SUM(F25:F26)</f>
        <v>47450.5</v>
      </c>
      <c r="G23" s="27">
        <f t="shared" si="6"/>
        <v>39824</v>
      </c>
      <c r="H23" s="27">
        <f t="shared" si="6"/>
        <v>528115.69999999995</v>
      </c>
      <c r="I23" s="28">
        <f t="shared" si="6"/>
        <v>198930</v>
      </c>
      <c r="J23" s="19">
        <f t="shared" si="0"/>
        <v>932452</v>
      </c>
    </row>
    <row r="24" spans="1:12" s="11" customFormat="1" x14ac:dyDescent="0.25">
      <c r="A24" s="66"/>
      <c r="B24" s="67"/>
      <c r="C24" s="30" t="s">
        <v>30</v>
      </c>
      <c r="D24" s="56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x14ac:dyDescent="0.25">
      <c r="A25" s="66"/>
      <c r="B25" s="67"/>
      <c r="C25" s="30" t="s">
        <v>31</v>
      </c>
      <c r="D25" s="56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>
        <f t="shared" si="0"/>
        <v>0</v>
      </c>
    </row>
    <row r="26" spans="1:12" s="12" customFormat="1" ht="31.5" x14ac:dyDescent="0.25">
      <c r="A26" s="66"/>
      <c r="B26" s="67"/>
      <c r="C26" s="30" t="s">
        <v>32</v>
      </c>
      <c r="D26" s="56"/>
      <c r="E26" s="32">
        <v>118131.8</v>
      </c>
      <c r="F26" s="32">
        <v>47450.5</v>
      </c>
      <c r="G26" s="32">
        <v>39824</v>
      </c>
      <c r="H26" s="32">
        <v>528115.69999999995</v>
      </c>
      <c r="I26" s="33">
        <v>198930</v>
      </c>
      <c r="J26" s="15">
        <f t="shared" si="0"/>
        <v>932452</v>
      </c>
    </row>
    <row r="27" spans="1:12" s="12" customFormat="1" x14ac:dyDescent="0.25">
      <c r="A27" s="66"/>
      <c r="B27" s="67"/>
      <c r="C27" s="30" t="s">
        <v>40</v>
      </c>
      <c r="D27" s="22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x14ac:dyDescent="0.25">
      <c r="A28" s="66"/>
      <c r="B28" s="67"/>
      <c r="C28" s="30" t="s">
        <v>41</v>
      </c>
      <c r="D28" s="22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65" t="s">
        <v>5</v>
      </c>
      <c r="B29" s="56" t="s">
        <v>48</v>
      </c>
      <c r="C29" s="22" t="s">
        <v>33</v>
      </c>
      <c r="D29" s="22" t="s">
        <v>6</v>
      </c>
      <c r="E29" s="27">
        <f>SUM(E30:E32)</f>
        <v>4850277.04</v>
      </c>
      <c r="F29" s="27">
        <f t="shared" ref="F29:I29" si="7">SUM(F30:F32)</f>
        <v>4833572.3600000003</v>
      </c>
      <c r="G29" s="27">
        <f t="shared" si="7"/>
        <v>5181723.58</v>
      </c>
      <c r="H29" s="27">
        <f t="shared" si="7"/>
        <v>6092270.3799999999</v>
      </c>
      <c r="I29" s="28">
        <f t="shared" si="7"/>
        <v>9887285.7300000004</v>
      </c>
      <c r="J29" s="9">
        <f t="shared" si="0"/>
        <v>30845129.09</v>
      </c>
      <c r="K29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9" s="17" t="e">
        <f>K29-E35-#REF!-E41-#REF!-#REF!-#REF!-#REF!-#REF!-#REF!</f>
        <v>#REF!</v>
      </c>
    </row>
    <row r="30" spans="1:12" s="8" customFormat="1" x14ac:dyDescent="0.25">
      <c r="A30" s="65"/>
      <c r="B30" s="56"/>
      <c r="C30" s="22" t="s">
        <v>30</v>
      </c>
      <c r="D30" s="22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>
        <f t="shared" si="0"/>
        <v>0</v>
      </c>
      <c r="K30" s="17" t="e">
        <f>#REF!+#REF!+#REF!+#REF!</f>
        <v>#REF!</v>
      </c>
    </row>
    <row r="31" spans="1:12" s="8" customFormat="1" x14ac:dyDescent="0.25">
      <c r="A31" s="65"/>
      <c r="B31" s="56"/>
      <c r="C31" s="22" t="s">
        <v>31</v>
      </c>
      <c r="D31" s="22" t="s">
        <v>6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9">
        <f t="shared" si="0"/>
        <v>0</v>
      </c>
      <c r="K31" s="17" t="e">
        <f>#REF!+#REF!+#REF!+#REF!+#REF!+#REF!+#REF!+#REF!+#REF!+#REF!+#REF!+#REF!+#REF!+#REF!+#REF!</f>
        <v>#REF!</v>
      </c>
    </row>
    <row r="32" spans="1:12" s="8" customFormat="1" ht="31.5" x14ac:dyDescent="0.25">
      <c r="A32" s="65"/>
      <c r="B32" s="56"/>
      <c r="C32" s="22" t="s">
        <v>32</v>
      </c>
      <c r="D32" s="22" t="s">
        <v>6</v>
      </c>
      <c r="E32" s="27">
        <f>E38+E44</f>
        <v>4850277.04</v>
      </c>
      <c r="F32" s="27">
        <f>F38+F44</f>
        <v>4833572.3600000003</v>
      </c>
      <c r="G32" s="27">
        <f>G38+G44</f>
        <v>5181723.58</v>
      </c>
      <c r="H32" s="27">
        <f>H38+H44</f>
        <v>6092270.3799999999</v>
      </c>
      <c r="I32" s="27">
        <f>I38+I44</f>
        <v>9887285.7300000004</v>
      </c>
      <c r="J32" s="9">
        <f t="shared" si="0"/>
        <v>30845129.09</v>
      </c>
      <c r="K32" s="17" t="e">
        <f>K29-K30-K31</f>
        <v>#REF!</v>
      </c>
    </row>
    <row r="33" spans="1:11" s="8" customFormat="1" x14ac:dyDescent="0.25">
      <c r="A33" s="65"/>
      <c r="B33" s="56"/>
      <c r="C33" s="22" t="s">
        <v>40</v>
      </c>
      <c r="D33" s="22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65"/>
      <c r="B34" s="56"/>
      <c r="C34" s="22" t="s">
        <v>41</v>
      </c>
      <c r="D34" s="22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customHeight="1" x14ac:dyDescent="0.25">
      <c r="A35" s="66" t="s">
        <v>14</v>
      </c>
      <c r="B35" s="67" t="s">
        <v>49</v>
      </c>
      <c r="C35" s="22" t="s">
        <v>33</v>
      </c>
      <c r="D35" s="56" t="s">
        <v>6</v>
      </c>
      <c r="E35" s="27">
        <f>E38</f>
        <v>4580277.04</v>
      </c>
      <c r="F35" s="27">
        <f t="shared" ref="F35:I35" si="8">F38</f>
        <v>4538572.3600000003</v>
      </c>
      <c r="G35" s="27">
        <f t="shared" si="8"/>
        <v>4709553.58</v>
      </c>
      <c r="H35" s="27">
        <f t="shared" si="8"/>
        <v>5855525.3799999999</v>
      </c>
      <c r="I35" s="27">
        <f t="shared" si="8"/>
        <v>9658351.7300000004</v>
      </c>
      <c r="J35" s="18">
        <f t="shared" si="0"/>
        <v>29342280.09</v>
      </c>
    </row>
    <row r="36" spans="1:11" s="6" customFormat="1" x14ac:dyDescent="0.25">
      <c r="A36" s="66"/>
      <c r="B36" s="67"/>
      <c r="C36" s="30" t="s">
        <v>30</v>
      </c>
      <c r="D36" s="56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x14ac:dyDescent="0.25">
      <c r="A37" s="66"/>
      <c r="B37" s="67"/>
      <c r="C37" s="30" t="s">
        <v>31</v>
      </c>
      <c r="D37" s="56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>
        <f t="shared" si="0"/>
        <v>0</v>
      </c>
    </row>
    <row r="38" spans="1:11" s="7" customFormat="1" ht="31.5" x14ac:dyDescent="0.25">
      <c r="A38" s="66"/>
      <c r="B38" s="67"/>
      <c r="C38" s="30" t="s">
        <v>32</v>
      </c>
      <c r="D38" s="22"/>
      <c r="E38" s="32">
        <v>4580277.04</v>
      </c>
      <c r="F38" s="32">
        <v>4538572.3600000003</v>
      </c>
      <c r="G38" s="32">
        <v>4709553.58</v>
      </c>
      <c r="H38" s="32">
        <v>5855525.3799999999</v>
      </c>
      <c r="I38" s="33">
        <v>9658351.7300000004</v>
      </c>
      <c r="J38" s="9"/>
    </row>
    <row r="39" spans="1:11" s="7" customFormat="1" x14ac:dyDescent="0.25">
      <c r="A39" s="66"/>
      <c r="B39" s="67"/>
      <c r="C39" s="30" t="s">
        <v>40</v>
      </c>
      <c r="D39" s="22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customHeight="1" x14ac:dyDescent="0.25">
      <c r="A40" s="66"/>
      <c r="B40" s="67"/>
      <c r="C40" s="30" t="s">
        <v>41</v>
      </c>
      <c r="D40" s="22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66" t="s">
        <v>13</v>
      </c>
      <c r="B41" s="67" t="s">
        <v>55</v>
      </c>
      <c r="C41" s="22" t="s">
        <v>33</v>
      </c>
      <c r="D41" s="56" t="s">
        <v>6</v>
      </c>
      <c r="E41" s="27">
        <f>SUM(E43:E44)</f>
        <v>270000</v>
      </c>
      <c r="F41" s="27">
        <f t="shared" ref="F41:I41" si="9">SUM(F43:F44)</f>
        <v>295000</v>
      </c>
      <c r="G41" s="27">
        <f t="shared" si="9"/>
        <v>472170</v>
      </c>
      <c r="H41" s="27">
        <f t="shared" si="9"/>
        <v>236745</v>
      </c>
      <c r="I41" s="28">
        <f t="shared" si="9"/>
        <v>228934</v>
      </c>
      <c r="J41" s="9">
        <f t="shared" si="0"/>
        <v>1502849</v>
      </c>
    </row>
    <row r="42" spans="1:11" s="6" customFormat="1" x14ac:dyDescent="0.25">
      <c r="A42" s="66"/>
      <c r="B42" s="67"/>
      <c r="C42" s="30" t="s">
        <v>30</v>
      </c>
      <c r="D42" s="56"/>
      <c r="E42" s="32">
        <v>0</v>
      </c>
      <c r="F42" s="32">
        <v>0</v>
      </c>
      <c r="G42" s="32">
        <v>0</v>
      </c>
      <c r="H42" s="32">
        <v>0</v>
      </c>
      <c r="I42" s="33">
        <v>0</v>
      </c>
      <c r="J42" s="9"/>
    </row>
    <row r="43" spans="1:11" s="6" customFormat="1" x14ac:dyDescent="0.25">
      <c r="A43" s="66"/>
      <c r="B43" s="67"/>
      <c r="C43" s="30" t="s">
        <v>31</v>
      </c>
      <c r="D43" s="56"/>
      <c r="E43" s="32">
        <v>0</v>
      </c>
      <c r="F43" s="32">
        <v>0</v>
      </c>
      <c r="G43" s="32">
        <v>0</v>
      </c>
      <c r="H43" s="32">
        <v>0</v>
      </c>
      <c r="I43" s="33">
        <v>0</v>
      </c>
      <c r="J43" s="9"/>
    </row>
    <row r="44" spans="1:11" s="6" customFormat="1" ht="31.5" x14ac:dyDescent="0.25">
      <c r="A44" s="66"/>
      <c r="B44" s="67"/>
      <c r="C44" s="30" t="s">
        <v>32</v>
      </c>
      <c r="D44" s="56"/>
      <c r="E44" s="32">
        <v>270000</v>
      </c>
      <c r="F44" s="32">
        <v>295000</v>
      </c>
      <c r="G44" s="32">
        <v>472170</v>
      </c>
      <c r="H44" s="32">
        <v>236745</v>
      </c>
      <c r="I44" s="33">
        <v>228934</v>
      </c>
      <c r="J44" s="9"/>
    </row>
    <row r="45" spans="1:11" s="6" customFormat="1" x14ac:dyDescent="0.25">
      <c r="A45" s="66"/>
      <c r="B45" s="67"/>
      <c r="C45" s="30" t="s">
        <v>40</v>
      </c>
      <c r="D45" s="22"/>
      <c r="E45" s="32">
        <v>0</v>
      </c>
      <c r="F45" s="32">
        <v>0</v>
      </c>
      <c r="G45" s="32">
        <v>0</v>
      </c>
      <c r="H45" s="32">
        <v>0</v>
      </c>
      <c r="I45" s="33">
        <v>0</v>
      </c>
      <c r="J45" s="9"/>
    </row>
    <row r="46" spans="1:11" s="6" customFormat="1" ht="79.900000000000006" customHeight="1" x14ac:dyDescent="0.25">
      <c r="A46" s="66"/>
      <c r="B46" s="67"/>
      <c r="C46" s="30" t="s">
        <v>41</v>
      </c>
      <c r="D46" s="22"/>
      <c r="E46" s="32">
        <v>0</v>
      </c>
      <c r="F46" s="32">
        <v>0</v>
      </c>
      <c r="G46" s="32">
        <v>0</v>
      </c>
      <c r="H46" s="32">
        <v>0</v>
      </c>
      <c r="I46" s="33">
        <v>0</v>
      </c>
      <c r="J46" s="9"/>
    </row>
    <row r="47" spans="1:11" s="6" customFormat="1" ht="15.75" customHeight="1" x14ac:dyDescent="0.25">
      <c r="A47" s="75" t="s">
        <v>19</v>
      </c>
      <c r="B47" s="56" t="s">
        <v>51</v>
      </c>
      <c r="C47" s="22" t="s">
        <v>33</v>
      </c>
      <c r="D47" s="22" t="s">
        <v>6</v>
      </c>
      <c r="E47" s="27">
        <f>E49+E50</f>
        <v>3866349.12</v>
      </c>
      <c r="F47" s="27">
        <f t="shared" ref="F47:I47" si="10">F49+F50</f>
        <v>4017210</v>
      </c>
      <c r="G47" s="27">
        <f t="shared" si="10"/>
        <v>4335904</v>
      </c>
      <c r="H47" s="27">
        <f t="shared" si="10"/>
        <v>4677069</v>
      </c>
      <c r="I47" s="28">
        <f t="shared" si="10"/>
        <v>4951944</v>
      </c>
      <c r="J47" s="18">
        <f t="shared" ref="J47:J49" si="11">SUM(E47:I47)</f>
        <v>21848476.120000001</v>
      </c>
    </row>
    <row r="48" spans="1:11" s="6" customFormat="1" x14ac:dyDescent="0.25">
      <c r="A48" s="75"/>
      <c r="B48" s="56"/>
      <c r="C48" s="22" t="s">
        <v>30</v>
      </c>
      <c r="D48" s="22"/>
      <c r="E48" s="27">
        <f>E54</f>
        <v>0</v>
      </c>
      <c r="F48" s="27">
        <f t="shared" ref="F48:I48" si="12">F54</f>
        <v>0</v>
      </c>
      <c r="G48" s="27">
        <f t="shared" si="12"/>
        <v>0</v>
      </c>
      <c r="H48" s="27">
        <f t="shared" si="12"/>
        <v>0</v>
      </c>
      <c r="I48" s="27">
        <f t="shared" si="12"/>
        <v>0</v>
      </c>
      <c r="J48" s="18"/>
    </row>
    <row r="49" spans="1:12" s="6" customFormat="1" x14ac:dyDescent="0.25">
      <c r="A49" s="75"/>
      <c r="B49" s="56"/>
      <c r="C49" s="22" t="s">
        <v>31</v>
      </c>
      <c r="D49" s="22" t="s">
        <v>6</v>
      </c>
      <c r="E49" s="27">
        <f>E55</f>
        <v>1348583</v>
      </c>
      <c r="F49" s="27">
        <f t="shared" ref="F49:I49" si="13">F55</f>
        <v>1381519</v>
      </c>
      <c r="G49" s="27">
        <f t="shared" si="13"/>
        <v>1545904</v>
      </c>
      <c r="H49" s="27">
        <f t="shared" si="13"/>
        <v>1658489</v>
      </c>
      <c r="I49" s="27">
        <f t="shared" si="13"/>
        <v>1774282</v>
      </c>
      <c r="J49" s="18">
        <f t="shared" si="11"/>
        <v>7708777</v>
      </c>
    </row>
    <row r="50" spans="1:12" s="6" customFormat="1" ht="31.5" x14ac:dyDescent="0.25">
      <c r="A50" s="75"/>
      <c r="B50" s="56"/>
      <c r="C50" s="22" t="s">
        <v>32</v>
      </c>
      <c r="D50" s="22" t="s">
        <v>6</v>
      </c>
      <c r="E50" s="27">
        <f>E56</f>
        <v>2517766.12</v>
      </c>
      <c r="F50" s="27">
        <f t="shared" ref="F50:I50" si="14">F56</f>
        <v>2635691</v>
      </c>
      <c r="G50" s="27">
        <f t="shared" si="14"/>
        <v>2790000</v>
      </c>
      <c r="H50" s="27">
        <f t="shared" si="14"/>
        <v>3018580</v>
      </c>
      <c r="I50" s="27">
        <f t="shared" si="14"/>
        <v>3177662</v>
      </c>
      <c r="J50" s="18">
        <f>SUM(E50:I50)</f>
        <v>14139699.120000001</v>
      </c>
    </row>
    <row r="51" spans="1:12" s="6" customFormat="1" x14ac:dyDescent="0.25">
      <c r="A51" s="75"/>
      <c r="B51" s="56"/>
      <c r="C51" s="22" t="s">
        <v>40</v>
      </c>
      <c r="D51" s="22"/>
      <c r="E51" s="27">
        <f>E57</f>
        <v>0</v>
      </c>
      <c r="F51" s="27">
        <f t="shared" ref="F51:I51" si="15">F57</f>
        <v>0</v>
      </c>
      <c r="G51" s="27">
        <f t="shared" si="15"/>
        <v>0</v>
      </c>
      <c r="H51" s="27">
        <f t="shared" si="15"/>
        <v>0</v>
      </c>
      <c r="I51" s="27">
        <f t="shared" si="15"/>
        <v>0</v>
      </c>
      <c r="J51" s="18"/>
    </row>
    <row r="52" spans="1:12" s="6" customFormat="1" x14ac:dyDescent="0.25">
      <c r="A52" s="75"/>
      <c r="B52" s="56"/>
      <c r="C52" s="22" t="s">
        <v>41</v>
      </c>
      <c r="D52" s="22"/>
      <c r="E52" s="27">
        <f>E58</f>
        <v>0</v>
      </c>
      <c r="F52" s="27">
        <f t="shared" ref="F52:I52" si="16">F58</f>
        <v>0</v>
      </c>
      <c r="G52" s="27">
        <f t="shared" si="16"/>
        <v>0</v>
      </c>
      <c r="H52" s="27">
        <f t="shared" si="16"/>
        <v>0</v>
      </c>
      <c r="I52" s="27">
        <f t="shared" si="16"/>
        <v>0</v>
      </c>
      <c r="J52" s="18"/>
    </row>
    <row r="53" spans="1:12" s="6" customFormat="1" ht="15.75" customHeight="1" x14ac:dyDescent="0.25">
      <c r="A53" s="66" t="s">
        <v>14</v>
      </c>
      <c r="B53" s="67" t="s">
        <v>52</v>
      </c>
      <c r="C53" s="22" t="s">
        <v>33</v>
      </c>
      <c r="D53" s="22" t="s">
        <v>6</v>
      </c>
      <c r="E53" s="27">
        <f>E55+E56</f>
        <v>3866349.12</v>
      </c>
      <c r="F53" s="27">
        <f t="shared" ref="F53:I53" si="17">F55+F56</f>
        <v>4017210</v>
      </c>
      <c r="G53" s="27">
        <f t="shared" si="17"/>
        <v>4335904</v>
      </c>
      <c r="H53" s="27">
        <f t="shared" si="17"/>
        <v>4677069</v>
      </c>
      <c r="I53" s="28">
        <f t="shared" si="17"/>
        <v>4951944</v>
      </c>
      <c r="J53" s="18">
        <f>SUM(E53:I53)</f>
        <v>21848476.120000001</v>
      </c>
    </row>
    <row r="54" spans="1:12" s="6" customFormat="1" x14ac:dyDescent="0.25">
      <c r="A54" s="66"/>
      <c r="B54" s="67"/>
      <c r="C54" s="30" t="s">
        <v>30</v>
      </c>
      <c r="D54" s="22"/>
      <c r="E54" s="32">
        <v>0</v>
      </c>
      <c r="F54" s="32">
        <v>0</v>
      </c>
      <c r="G54" s="32">
        <v>0</v>
      </c>
      <c r="H54" s="32">
        <v>0</v>
      </c>
      <c r="I54" s="33">
        <v>0</v>
      </c>
      <c r="J54" s="18"/>
    </row>
    <row r="55" spans="1:12" s="8" customFormat="1" x14ac:dyDescent="0.25">
      <c r="A55" s="66"/>
      <c r="B55" s="67"/>
      <c r="C55" s="30" t="s">
        <v>31</v>
      </c>
      <c r="D55" s="30"/>
      <c r="E55" s="32">
        <v>1348583</v>
      </c>
      <c r="F55" s="32">
        <v>1381519</v>
      </c>
      <c r="G55" s="32">
        <v>1545904</v>
      </c>
      <c r="H55" s="32">
        <v>1658489</v>
      </c>
      <c r="I55" s="33">
        <v>1774282</v>
      </c>
      <c r="J55" s="9"/>
    </row>
    <row r="56" spans="1:12" s="8" customFormat="1" ht="31.5" x14ac:dyDescent="0.25">
      <c r="A56" s="66"/>
      <c r="B56" s="67"/>
      <c r="C56" s="30" t="s">
        <v>32</v>
      </c>
      <c r="D56" s="22"/>
      <c r="E56" s="32">
        <v>2517766.12</v>
      </c>
      <c r="F56" s="32">
        <v>2635691</v>
      </c>
      <c r="G56" s="32">
        <v>2790000</v>
      </c>
      <c r="H56" s="32">
        <v>3018580</v>
      </c>
      <c r="I56" s="33">
        <v>3177662</v>
      </c>
      <c r="J56" s="9"/>
    </row>
    <row r="57" spans="1:12" s="8" customFormat="1" x14ac:dyDescent="0.25">
      <c r="A57" s="66"/>
      <c r="B57" s="67"/>
      <c r="C57" s="30" t="s">
        <v>40</v>
      </c>
      <c r="D57" s="22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9"/>
    </row>
    <row r="58" spans="1:12" s="8" customFormat="1" x14ac:dyDescent="0.25">
      <c r="A58" s="66"/>
      <c r="B58" s="67"/>
      <c r="C58" s="30" t="s">
        <v>41</v>
      </c>
      <c r="D58" s="22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9"/>
    </row>
    <row r="59" spans="1:12" x14ac:dyDescent="0.25">
      <c r="A59" s="34"/>
      <c r="B59" s="34"/>
      <c r="C59" s="34"/>
      <c r="D59" s="34"/>
      <c r="E59" s="34"/>
      <c r="F59" s="34"/>
      <c r="G59" s="34"/>
    </row>
    <row r="60" spans="1:12" x14ac:dyDescent="0.25">
      <c r="A60" s="34"/>
      <c r="B60" s="34"/>
      <c r="C60" s="34"/>
      <c r="D60" s="34"/>
      <c r="E60" s="36" t="e">
        <f>E35+#REF!+E41+#REF!+#REF!+#REF!+#REF!+#REF!+#REF!-E29</f>
        <v>#REF!</v>
      </c>
      <c r="F60" s="34"/>
      <c r="G60" s="34"/>
    </row>
    <row r="61" spans="1:12" x14ac:dyDescent="0.25">
      <c r="A61" s="34"/>
      <c r="B61" s="34"/>
      <c r="C61" s="34"/>
      <c r="D61" s="34"/>
      <c r="E61" s="34"/>
      <c r="F61" s="34"/>
      <c r="G61" s="34"/>
    </row>
    <row r="62" spans="1:12" x14ac:dyDescent="0.25">
      <c r="A62" s="34"/>
      <c r="B62" s="34"/>
      <c r="C62" s="34"/>
      <c r="D62" s="34"/>
      <c r="E62" s="34"/>
      <c r="F62" s="34"/>
      <c r="G62" s="34"/>
    </row>
    <row r="63" spans="1:12" s="10" customFormat="1" x14ac:dyDescent="0.25">
      <c r="A63" s="34"/>
      <c r="B63" s="34"/>
      <c r="C63" s="34"/>
      <c r="D63" s="34"/>
      <c r="E63" s="36">
        <f>10205209.11</f>
        <v>10205209.109999999</v>
      </c>
      <c r="F63" s="36">
        <v>10355116.01</v>
      </c>
      <c r="G63" s="36">
        <v>10342430.109999999</v>
      </c>
      <c r="H63" s="36">
        <v>10907259.210000001</v>
      </c>
      <c r="I63" s="36">
        <v>10927452.59</v>
      </c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6">
        <v>526549139.07999998</v>
      </c>
      <c r="F64" s="36">
        <v>519002183.24000001</v>
      </c>
      <c r="G64" s="36">
        <v>519502036.24000001</v>
      </c>
      <c r="H64" s="36">
        <v>93230470.239999995</v>
      </c>
      <c r="I64" s="36">
        <v>96066049.049999997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6">
        <v>30041660.030000001</v>
      </c>
      <c r="F65" s="36">
        <v>23271878.27</v>
      </c>
      <c r="G65" s="36">
        <v>24061116.699999999</v>
      </c>
      <c r="H65" s="36">
        <v>24038190.280000001</v>
      </c>
      <c r="I65" s="36">
        <v>25526715.66</v>
      </c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6">
        <v>3500000</v>
      </c>
      <c r="F66" s="36" t="e">
        <f>#REF!-#REF!</f>
        <v>#REF!</v>
      </c>
      <c r="G66" s="36" t="e">
        <f>#REF!-#REF!</f>
        <v>#REF!</v>
      </c>
      <c r="H66" s="36" t="e">
        <f>#REF!-#REF!</f>
        <v>#REF!</v>
      </c>
      <c r="I66" s="36" t="e">
        <f>#REF!-#REF!</f>
        <v>#REF!</v>
      </c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6">
        <f>SUM(E63:E66)</f>
        <v>570296008.22000003</v>
      </c>
      <c r="F67" s="36" t="e">
        <f t="shared" ref="F67:I67" si="18">SUM(F63:F66)</f>
        <v>#REF!</v>
      </c>
      <c r="G67" s="36" t="e">
        <f t="shared" si="18"/>
        <v>#REF!</v>
      </c>
      <c r="H67" s="36" t="e">
        <f t="shared" si="18"/>
        <v>#REF!</v>
      </c>
      <c r="I67" s="36" t="e">
        <f t="shared" si="18"/>
        <v>#REF!</v>
      </c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6">
        <v>570296008.22000003</v>
      </c>
      <c r="F68" s="36">
        <v>552629177.51999998</v>
      </c>
      <c r="G68" s="36">
        <v>553905583.04999995</v>
      </c>
      <c r="H68" s="37">
        <v>128175919.73</v>
      </c>
      <c r="I68" s="37">
        <v>132520217.3</v>
      </c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6">
        <f>E68-E67</f>
        <v>0</v>
      </c>
      <c r="F69" s="36" t="e">
        <f t="shared" ref="F69:I69" si="19">F68-F67</f>
        <v>#REF!</v>
      </c>
      <c r="G69" s="36" t="e">
        <f t="shared" si="19"/>
        <v>#REF!</v>
      </c>
      <c r="H69" s="36" t="e">
        <f t="shared" si="19"/>
        <v>#REF!</v>
      </c>
      <c r="I69" s="36" t="e">
        <f t="shared" si="19"/>
        <v>#REF!</v>
      </c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6">
        <f>E63-E17</f>
        <v>10087077.309999999</v>
      </c>
      <c r="F72" s="36">
        <f>F63-F17</f>
        <v>10307665.51</v>
      </c>
      <c r="G72" s="36">
        <f>G63-G17</f>
        <v>10302606.109999999</v>
      </c>
      <c r="H72" s="36">
        <f>H63-H17</f>
        <v>10379143.510000002</v>
      </c>
      <c r="I72" s="36">
        <f>I63-I17</f>
        <v>10728522.59</v>
      </c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6">
        <f>E64-E29</f>
        <v>521698862.03999996</v>
      </c>
      <c r="F73" s="36">
        <f>F64-F29</f>
        <v>514168610.88</v>
      </c>
      <c r="G73" s="36">
        <f>G64-G29</f>
        <v>514320312.66000003</v>
      </c>
      <c r="H73" s="36">
        <f>H64-H29</f>
        <v>87138199.859999999</v>
      </c>
      <c r="I73" s="36">
        <f>I64-I29</f>
        <v>86178763.319999993</v>
      </c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6">
        <f>E65-E47</f>
        <v>26175310.91</v>
      </c>
      <c r="F74" s="36">
        <f>F65-F47</f>
        <v>19254668.27</v>
      </c>
      <c r="G74" s="36">
        <f>G65-G47</f>
        <v>19725212.699999999</v>
      </c>
      <c r="H74" s="36">
        <f>H65-H47</f>
        <v>19361121.280000001</v>
      </c>
      <c r="I74" s="36">
        <f>I65-I47</f>
        <v>20574771.66</v>
      </c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6" t="e">
        <f>E66-#REF!</f>
        <v>#REF!</v>
      </c>
      <c r="F75" s="36" t="e">
        <f>F66-#REF!</f>
        <v>#REF!</v>
      </c>
      <c r="G75" s="36" t="e">
        <f>G66-#REF!</f>
        <v>#REF!</v>
      </c>
      <c r="H75" s="36" t="e">
        <f>H66-#REF!</f>
        <v>#REF!</v>
      </c>
      <c r="I75" s="36" t="e">
        <f>I66-#REF!</f>
        <v>#REF!</v>
      </c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6">
        <f>E67-E11</f>
        <v>561461250.25999999</v>
      </c>
      <c r="F76" s="36" t="e">
        <f>F67-F11</f>
        <v>#REF!</v>
      </c>
      <c r="G76" s="36" t="e">
        <f>G67-G11</f>
        <v>#REF!</v>
      </c>
      <c r="H76" s="36" t="e">
        <f>H67-H11</f>
        <v>#REF!</v>
      </c>
      <c r="I76" s="36" t="e">
        <f>I67-I11</f>
        <v>#REF!</v>
      </c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  <row r="384" spans="1:12" s="10" customFormat="1" x14ac:dyDescent="0.25">
      <c r="A384" s="34"/>
      <c r="B384" s="34"/>
      <c r="C384" s="34"/>
      <c r="D384" s="34"/>
      <c r="E384" s="34"/>
      <c r="F384" s="34"/>
      <c r="G384" s="34"/>
      <c r="H384" s="35"/>
      <c r="I384" s="35"/>
      <c r="J384" s="3"/>
      <c r="K384" s="1"/>
      <c r="L384" s="1"/>
    </row>
    <row r="385" spans="1:12" s="10" customFormat="1" x14ac:dyDescent="0.25">
      <c r="A385" s="34"/>
      <c r="B385" s="34"/>
      <c r="C385" s="34"/>
      <c r="D385" s="34"/>
      <c r="E385" s="34"/>
      <c r="F385" s="34"/>
      <c r="G385" s="34"/>
      <c r="H385" s="35"/>
      <c r="I385" s="35"/>
      <c r="J385" s="3"/>
      <c r="K385" s="1"/>
      <c r="L385" s="1"/>
    </row>
    <row r="386" spans="1:12" s="10" customFormat="1" x14ac:dyDescent="0.25">
      <c r="A386" s="34"/>
      <c r="B386" s="34"/>
      <c r="C386" s="34"/>
      <c r="D386" s="34"/>
      <c r="E386" s="34"/>
      <c r="F386" s="34"/>
      <c r="G386" s="34"/>
      <c r="H386" s="35"/>
      <c r="I386" s="35"/>
      <c r="J386" s="3"/>
      <c r="K386" s="1"/>
      <c r="L386" s="1"/>
    </row>
    <row r="387" spans="1:12" s="10" customFormat="1" x14ac:dyDescent="0.25">
      <c r="A387" s="34"/>
      <c r="B387" s="34"/>
      <c r="C387" s="34"/>
      <c r="D387" s="34"/>
      <c r="E387" s="34"/>
      <c r="F387" s="34"/>
      <c r="G387" s="34"/>
      <c r="H387" s="35"/>
      <c r="I387" s="35"/>
      <c r="J387" s="3"/>
      <c r="K387" s="1"/>
      <c r="L387" s="1"/>
    </row>
    <row r="388" spans="1:12" s="10" customFormat="1" x14ac:dyDescent="0.25">
      <c r="A388" s="34"/>
      <c r="B388" s="34"/>
      <c r="C388" s="34"/>
      <c r="D388" s="34"/>
      <c r="E388" s="34"/>
      <c r="F388" s="34"/>
      <c r="G388" s="34"/>
      <c r="H388" s="35"/>
      <c r="I388" s="35"/>
      <c r="J388" s="3"/>
      <c r="K388" s="1"/>
      <c r="L388" s="1"/>
    </row>
    <row r="389" spans="1:12" s="10" customFormat="1" x14ac:dyDescent="0.25">
      <c r="A389" s="34"/>
      <c r="B389" s="34"/>
      <c r="C389" s="34"/>
      <c r="D389" s="34"/>
      <c r="E389" s="34"/>
      <c r="F389" s="34"/>
      <c r="G389" s="34"/>
      <c r="H389" s="35"/>
      <c r="I389" s="35"/>
      <c r="J389" s="3"/>
      <c r="K389" s="1"/>
      <c r="L389" s="1"/>
    </row>
  </sheetData>
  <mergeCells count="28">
    <mergeCell ref="E4:I4"/>
    <mergeCell ref="A5:I5"/>
    <mergeCell ref="A6:I6"/>
    <mergeCell ref="A8:A9"/>
    <mergeCell ref="B8:B9"/>
    <mergeCell ref="C8:C9"/>
    <mergeCell ref="D8:D9"/>
    <mergeCell ref="B11:B16"/>
    <mergeCell ref="B29:B34"/>
    <mergeCell ref="A29:A34"/>
    <mergeCell ref="B23:B28"/>
    <mergeCell ref="A23:A28"/>
    <mergeCell ref="D41:D44"/>
    <mergeCell ref="A41:A46"/>
    <mergeCell ref="B41:B46"/>
    <mergeCell ref="E1:I3"/>
    <mergeCell ref="A53:A58"/>
    <mergeCell ref="B53:B58"/>
    <mergeCell ref="A47:A52"/>
    <mergeCell ref="B47:B52"/>
    <mergeCell ref="D35:D37"/>
    <mergeCell ref="A35:A40"/>
    <mergeCell ref="B35:B40"/>
    <mergeCell ref="E8:I8"/>
    <mergeCell ref="D23:D26"/>
    <mergeCell ref="B17:B22"/>
    <mergeCell ref="A17:A22"/>
    <mergeCell ref="A11:A16"/>
  </mergeCells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2" manualBreakCount="2">
    <brk id="22" max="8" man="1"/>
    <brk id="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65"/>
  <sheetViews>
    <sheetView view="pageBreakPreview" topLeftCell="A8" zoomScale="80" zoomScaleNormal="80" zoomScaleSheetLayoutView="80" workbookViewId="0">
      <selection activeCell="J27" sqref="J27"/>
    </sheetView>
  </sheetViews>
  <sheetFormatPr defaultColWidth="9.140625" defaultRowHeight="15.75" x14ac:dyDescent="0.25"/>
  <cols>
    <col min="1" max="1" width="23.140625" style="35" customWidth="1"/>
    <col min="2" max="2" width="40.42578125" style="35" customWidth="1"/>
    <col min="3" max="3" width="36.5703125" style="35" customWidth="1"/>
    <col min="4" max="4" width="0.42578125" style="35" hidden="1" customWidth="1"/>
    <col min="5" max="5" width="20.28515625" style="35" customWidth="1"/>
    <col min="6" max="6" width="17.85546875" style="35" customWidth="1"/>
    <col min="7" max="7" width="19.5703125" style="35" customWidth="1"/>
    <col min="8" max="8" width="23" style="35" customWidth="1"/>
    <col min="9" max="9" width="23.140625" style="35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2"/>
      <c r="B1" s="42"/>
      <c r="C1" s="42"/>
      <c r="D1" s="42"/>
      <c r="E1" s="68" t="s">
        <v>65</v>
      </c>
      <c r="F1" s="68"/>
      <c r="G1" s="68"/>
      <c r="H1" s="68"/>
      <c r="I1" s="68"/>
    </row>
    <row r="2" spans="1:27" x14ac:dyDescent="0.25">
      <c r="A2" s="42"/>
      <c r="B2" s="42"/>
      <c r="C2" s="42"/>
      <c r="D2" s="42"/>
      <c r="E2" s="68"/>
      <c r="F2" s="68"/>
      <c r="G2" s="68"/>
      <c r="H2" s="68"/>
      <c r="I2" s="68"/>
    </row>
    <row r="3" spans="1:27" ht="46.9" customHeight="1" x14ac:dyDescent="0.25">
      <c r="A3" s="42"/>
      <c r="B3" s="42"/>
      <c r="C3" s="42"/>
      <c r="D3" s="42"/>
      <c r="E3" s="68"/>
      <c r="F3" s="68"/>
      <c r="G3" s="68"/>
      <c r="H3" s="68"/>
      <c r="I3" s="68"/>
    </row>
    <row r="4" spans="1:27" ht="25.5" hidden="1" customHeight="1" x14ac:dyDescent="0.25">
      <c r="A4" s="42"/>
      <c r="B4" s="42"/>
      <c r="C4" s="42"/>
      <c r="D4" s="42"/>
      <c r="E4" s="74"/>
      <c r="F4" s="74"/>
      <c r="G4" s="74"/>
      <c r="H4" s="74"/>
      <c r="I4" s="74"/>
    </row>
    <row r="5" spans="1:27" s="5" customFormat="1" ht="18.75" customHeight="1" x14ac:dyDescent="0.3">
      <c r="A5" s="76" t="s">
        <v>9</v>
      </c>
      <c r="B5" s="76"/>
      <c r="C5" s="76"/>
      <c r="D5" s="76"/>
      <c r="E5" s="76"/>
      <c r="F5" s="76"/>
      <c r="G5" s="76"/>
      <c r="H5" s="76"/>
      <c r="I5" s="76"/>
      <c r="J5" s="4"/>
    </row>
    <row r="6" spans="1:27" s="5" customFormat="1" ht="70.900000000000006" customHeight="1" thickBot="1" x14ac:dyDescent="0.35">
      <c r="A6" s="77" t="s">
        <v>63</v>
      </c>
      <c r="B6" s="77"/>
      <c r="C6" s="77"/>
      <c r="D6" s="77"/>
      <c r="E6" s="77"/>
      <c r="F6" s="77"/>
      <c r="G6" s="77"/>
      <c r="H6" s="77"/>
      <c r="I6" s="77"/>
      <c r="J6" s="4"/>
    </row>
    <row r="7" spans="1:27" s="5" customFormat="1" ht="18.600000000000001" hidden="1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71" t="s">
        <v>0</v>
      </c>
      <c r="B8" s="72" t="s">
        <v>16</v>
      </c>
      <c r="C8" s="72" t="s">
        <v>39</v>
      </c>
      <c r="D8" s="72"/>
      <c r="E8" s="72" t="s">
        <v>18</v>
      </c>
      <c r="F8" s="72"/>
      <c r="G8" s="72"/>
      <c r="H8" s="72"/>
      <c r="I8" s="73"/>
    </row>
    <row r="9" spans="1:27" ht="84" customHeight="1" x14ac:dyDescent="0.25">
      <c r="A9" s="65"/>
      <c r="B9" s="56"/>
      <c r="C9" s="56"/>
      <c r="D9" s="56"/>
      <c r="E9" s="41">
        <v>2020</v>
      </c>
      <c r="F9" s="41">
        <v>2021</v>
      </c>
      <c r="G9" s="41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0">
        <v>1</v>
      </c>
      <c r="B10" s="41">
        <v>2</v>
      </c>
      <c r="C10" s="41">
        <v>3</v>
      </c>
      <c r="D10" s="41"/>
      <c r="E10" s="41">
        <v>8</v>
      </c>
      <c r="F10" s="41">
        <v>9</v>
      </c>
      <c r="G10" s="41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65" t="s">
        <v>15</v>
      </c>
      <c r="B11" s="56" t="s">
        <v>61</v>
      </c>
      <c r="C11" s="41" t="s">
        <v>33</v>
      </c>
      <c r="D11" s="41"/>
      <c r="E11" s="27">
        <v>12254457.720000001</v>
      </c>
      <c r="F11" s="27">
        <v>15304890.710000001</v>
      </c>
      <c r="G11" s="27">
        <v>26961659.57</v>
      </c>
      <c r="H11" s="27">
        <v>12021485.92</v>
      </c>
      <c r="I11" s="28">
        <v>13373276.710000001</v>
      </c>
      <c r="J11" s="9">
        <f t="shared" ref="J11:J26" si="0">SUM(E11:I11)</f>
        <v>79915770.629999995</v>
      </c>
      <c r="K11" s="14" t="e">
        <f>E17+E23+E29-E11+#REF!</f>
        <v>#REF!</v>
      </c>
      <c r="L11" s="14">
        <f>F17+F23+F29-F11</f>
        <v>0</v>
      </c>
      <c r="M11" s="14">
        <f>G17+G23+G29-G11</f>
        <v>0</v>
      </c>
      <c r="N11" s="14">
        <f>H17+H23+H29-H11</f>
        <v>0</v>
      </c>
      <c r="O11" s="14">
        <f>I17+I23+I29-I11</f>
        <v>0</v>
      </c>
      <c r="P11" s="14">
        <f>J17+J23+J29-J11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65"/>
      <c r="B12" s="56"/>
      <c r="C12" s="41" t="s">
        <v>56</v>
      </c>
      <c r="D12" s="41"/>
      <c r="E12" s="27">
        <f>E24</f>
        <v>0</v>
      </c>
      <c r="F12" s="27">
        <f t="shared" ref="F12:I12" si="1">F24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65"/>
      <c r="B13" s="56"/>
      <c r="C13" s="41" t="s">
        <v>57</v>
      </c>
      <c r="D13" s="41"/>
      <c r="E13" s="27">
        <v>941510.3</v>
      </c>
      <c r="F13" s="27">
        <v>2506468</v>
      </c>
      <c r="G13" s="27">
        <v>5714586</v>
      </c>
      <c r="H13" s="27">
        <f t="shared" ref="H13:I13" si="2">H19+H25+H31</f>
        <v>0</v>
      </c>
      <c r="I13" s="28">
        <f t="shared" si="2"/>
        <v>0</v>
      </c>
      <c r="J13" s="9">
        <f t="shared" si="0"/>
        <v>9162564.3000000007</v>
      </c>
    </row>
    <row r="14" spans="1:27" s="6" customFormat="1" ht="31.5" x14ac:dyDescent="0.25">
      <c r="A14" s="65"/>
      <c r="B14" s="56"/>
      <c r="C14" s="41" t="s">
        <v>58</v>
      </c>
      <c r="D14" s="41"/>
      <c r="E14" s="27">
        <v>11312947.42</v>
      </c>
      <c r="F14" s="27">
        <v>12798422.710000001</v>
      </c>
      <c r="G14" s="27">
        <v>21247073.57</v>
      </c>
      <c r="H14" s="27">
        <v>12021485.92</v>
      </c>
      <c r="I14" s="28">
        <v>13373276.710000001</v>
      </c>
      <c r="J14" s="9">
        <f t="shared" si="0"/>
        <v>70753206.330000013</v>
      </c>
    </row>
    <row r="15" spans="1:27" s="6" customFormat="1" x14ac:dyDescent="0.25">
      <c r="A15" s="65"/>
      <c r="B15" s="56"/>
      <c r="C15" s="41" t="s">
        <v>59</v>
      </c>
      <c r="D15" s="41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65"/>
      <c r="B16" s="56"/>
      <c r="C16" s="41" t="s">
        <v>60</v>
      </c>
      <c r="D16" s="41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65" t="s">
        <v>4</v>
      </c>
      <c r="B17" s="56" t="s">
        <v>45</v>
      </c>
      <c r="C17" s="41" t="s">
        <v>33</v>
      </c>
      <c r="D17" s="41"/>
      <c r="E17" s="27">
        <f>SUM(E19:E20)</f>
        <v>345142</v>
      </c>
      <c r="F17" s="27">
        <v>316000</v>
      </c>
      <c r="G17" s="27">
        <v>301000</v>
      </c>
      <c r="H17" s="27">
        <f t="shared" ref="H17:I17" si="3">SUM(H19:H20)</f>
        <v>492000</v>
      </c>
      <c r="I17" s="28">
        <f t="shared" si="3"/>
        <v>492000</v>
      </c>
      <c r="J17" s="15">
        <f t="shared" si="0"/>
        <v>1946142</v>
      </c>
    </row>
    <row r="18" spans="1:12" s="11" customFormat="1" x14ac:dyDescent="0.25">
      <c r="A18" s="65"/>
      <c r="B18" s="56"/>
      <c r="C18" s="41" t="s">
        <v>56</v>
      </c>
      <c r="D18" s="41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65"/>
      <c r="B19" s="56"/>
      <c r="C19" s="41" t="s">
        <v>57</v>
      </c>
      <c r="D19" s="41"/>
      <c r="E19" s="27">
        <v>0</v>
      </c>
      <c r="F19" s="27">
        <v>0</v>
      </c>
      <c r="G19" s="27">
        <v>0</v>
      </c>
      <c r="H19" s="27">
        <v>0</v>
      </c>
      <c r="I19" s="28">
        <v>0</v>
      </c>
      <c r="J19" s="15">
        <f t="shared" si="0"/>
        <v>0</v>
      </c>
    </row>
    <row r="20" spans="1:12" s="11" customFormat="1" ht="31.5" x14ac:dyDescent="0.25">
      <c r="A20" s="65"/>
      <c r="B20" s="56"/>
      <c r="C20" s="41" t="s">
        <v>58</v>
      </c>
      <c r="D20" s="41"/>
      <c r="E20" s="27">
        <f>492000-192108+45250</f>
        <v>345142</v>
      </c>
      <c r="F20" s="27">
        <v>316000</v>
      </c>
      <c r="G20" s="27">
        <v>301000</v>
      </c>
      <c r="H20" s="27">
        <v>492000</v>
      </c>
      <c r="I20" s="27">
        <v>492000</v>
      </c>
      <c r="J20" s="15">
        <f t="shared" si="0"/>
        <v>1946142</v>
      </c>
    </row>
    <row r="21" spans="1:12" s="11" customFormat="1" x14ac:dyDescent="0.25">
      <c r="A21" s="65"/>
      <c r="B21" s="56"/>
      <c r="C21" s="41" t="s">
        <v>59</v>
      </c>
      <c r="D21" s="41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65"/>
      <c r="B22" s="56"/>
      <c r="C22" s="41" t="s">
        <v>60</v>
      </c>
      <c r="D22" s="41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8" customFormat="1" ht="15.75" customHeight="1" x14ac:dyDescent="0.25">
      <c r="A23" s="65" t="s">
        <v>5</v>
      </c>
      <c r="B23" s="56" t="s">
        <v>48</v>
      </c>
      <c r="C23" s="41" t="s">
        <v>33</v>
      </c>
      <c r="D23" s="41" t="s">
        <v>6</v>
      </c>
      <c r="E23" s="27">
        <v>6435965.7199999997</v>
      </c>
      <c r="F23" s="27">
        <v>8548050.7100000009</v>
      </c>
      <c r="G23" s="27">
        <v>16623259.57</v>
      </c>
      <c r="H23" s="27">
        <v>11529485.92</v>
      </c>
      <c r="I23" s="28">
        <v>12881276.710000001</v>
      </c>
      <c r="J23" s="9">
        <f t="shared" si="0"/>
        <v>56018038.630000003</v>
      </c>
      <c r="K23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3" s="17" t="e">
        <f>K23-#REF!-#REF!-#REF!-#REF!-#REF!-#REF!-#REF!-#REF!-#REF!</f>
        <v>#REF!</v>
      </c>
    </row>
    <row r="24" spans="1:12" s="8" customFormat="1" x14ac:dyDescent="0.25">
      <c r="A24" s="65"/>
      <c r="B24" s="56"/>
      <c r="C24" s="41" t="s">
        <v>56</v>
      </c>
      <c r="D24" s="41" t="s">
        <v>6</v>
      </c>
      <c r="E24" s="27">
        <v>0</v>
      </c>
      <c r="F24" s="27">
        <v>0</v>
      </c>
      <c r="G24" s="27">
        <v>0</v>
      </c>
      <c r="H24" s="27">
        <v>0</v>
      </c>
      <c r="I24" s="28">
        <v>0</v>
      </c>
      <c r="J24" s="9">
        <f t="shared" si="0"/>
        <v>0</v>
      </c>
      <c r="K24" s="17" t="e">
        <f>#REF!+#REF!+#REF!+#REF!</f>
        <v>#REF!</v>
      </c>
    </row>
    <row r="25" spans="1:12" s="8" customFormat="1" x14ac:dyDescent="0.25">
      <c r="A25" s="65"/>
      <c r="B25" s="56"/>
      <c r="C25" s="41" t="s">
        <v>57</v>
      </c>
      <c r="D25" s="41" t="s">
        <v>6</v>
      </c>
      <c r="E25" s="27">
        <v>0</v>
      </c>
      <c r="F25" s="27">
        <v>0</v>
      </c>
      <c r="G25" s="27">
        <v>1800000</v>
      </c>
      <c r="H25" s="27">
        <v>0</v>
      </c>
      <c r="I25" s="28">
        <v>0</v>
      </c>
      <c r="J25" s="9">
        <f t="shared" si="0"/>
        <v>1800000</v>
      </c>
      <c r="K25" s="17" t="e">
        <f>#REF!+#REF!+#REF!+#REF!+#REF!+#REF!+#REF!+#REF!+#REF!+#REF!+#REF!+#REF!+#REF!+#REF!+#REF!</f>
        <v>#REF!</v>
      </c>
    </row>
    <row r="26" spans="1:12" s="8" customFormat="1" ht="31.5" x14ac:dyDescent="0.25">
      <c r="A26" s="65"/>
      <c r="B26" s="56"/>
      <c r="C26" s="41" t="s">
        <v>58</v>
      </c>
      <c r="D26" s="41" t="s">
        <v>6</v>
      </c>
      <c r="E26" s="27">
        <v>6435965.7199999997</v>
      </c>
      <c r="F26" s="27">
        <v>8548050.7100000009</v>
      </c>
      <c r="G26" s="27">
        <v>14823259.57</v>
      </c>
      <c r="H26" s="27">
        <v>11529485.92</v>
      </c>
      <c r="I26" s="27">
        <v>12881276.710000001</v>
      </c>
      <c r="J26" s="9">
        <f t="shared" si="0"/>
        <v>54218038.630000003</v>
      </c>
      <c r="K26" s="17" t="e">
        <f>K23-K24-K25</f>
        <v>#REF!</v>
      </c>
    </row>
    <row r="27" spans="1:12" s="8" customFormat="1" x14ac:dyDescent="0.25">
      <c r="A27" s="65"/>
      <c r="B27" s="56"/>
      <c r="C27" s="41" t="s">
        <v>59</v>
      </c>
      <c r="D27" s="41"/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9"/>
      <c r="K27" s="17"/>
    </row>
    <row r="28" spans="1:12" s="8" customFormat="1" x14ac:dyDescent="0.25">
      <c r="A28" s="65"/>
      <c r="B28" s="56"/>
      <c r="C28" s="41" t="s">
        <v>60</v>
      </c>
      <c r="D28" s="41"/>
      <c r="E28" s="27">
        <v>0</v>
      </c>
      <c r="F28" s="27">
        <v>0</v>
      </c>
      <c r="G28" s="27">
        <v>0</v>
      </c>
      <c r="H28" s="27">
        <v>0</v>
      </c>
      <c r="I28" s="28">
        <v>0</v>
      </c>
      <c r="J28" s="9"/>
      <c r="K28" s="17"/>
    </row>
    <row r="29" spans="1:12" s="6" customFormat="1" ht="15.75" customHeight="1" x14ac:dyDescent="0.25">
      <c r="A29" s="75" t="s">
        <v>19</v>
      </c>
      <c r="B29" s="56" t="s">
        <v>51</v>
      </c>
      <c r="C29" s="41" t="s">
        <v>33</v>
      </c>
      <c r="D29" s="41" t="s">
        <v>6</v>
      </c>
      <c r="E29" s="27">
        <v>5473350</v>
      </c>
      <c r="F29" s="27">
        <v>6440840</v>
      </c>
      <c r="G29" s="27">
        <v>10037400</v>
      </c>
      <c r="H29" s="27">
        <v>0</v>
      </c>
      <c r="I29" s="28">
        <v>0</v>
      </c>
      <c r="J29" s="18">
        <f t="shared" ref="J29:J31" si="4">SUM(E29:I29)</f>
        <v>21951590</v>
      </c>
    </row>
    <row r="30" spans="1:12" s="6" customFormat="1" x14ac:dyDescent="0.25">
      <c r="A30" s="75"/>
      <c r="B30" s="56"/>
      <c r="C30" s="41" t="s">
        <v>56</v>
      </c>
      <c r="D30" s="41"/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18"/>
    </row>
    <row r="31" spans="1:12" s="6" customFormat="1" x14ac:dyDescent="0.25">
      <c r="A31" s="75"/>
      <c r="B31" s="56"/>
      <c r="C31" s="41" t="s">
        <v>57</v>
      </c>
      <c r="D31" s="41" t="s">
        <v>6</v>
      </c>
      <c r="E31" s="27">
        <v>941510.3</v>
      </c>
      <c r="F31" s="27">
        <v>2506468</v>
      </c>
      <c r="G31" s="27">
        <v>3914586</v>
      </c>
      <c r="H31" s="27">
        <v>0</v>
      </c>
      <c r="I31" s="27">
        <v>0</v>
      </c>
      <c r="J31" s="18">
        <f t="shared" si="4"/>
        <v>7362564.2999999998</v>
      </c>
    </row>
    <row r="32" spans="1:12" s="6" customFormat="1" ht="31.5" x14ac:dyDescent="0.25">
      <c r="A32" s="75"/>
      <c r="B32" s="56"/>
      <c r="C32" s="41" t="s">
        <v>58</v>
      </c>
      <c r="D32" s="41" t="s">
        <v>6</v>
      </c>
      <c r="E32" s="27">
        <v>4531839.7</v>
      </c>
      <c r="F32" s="27">
        <v>3934372</v>
      </c>
      <c r="G32" s="27">
        <v>6122814</v>
      </c>
      <c r="H32" s="27">
        <v>0</v>
      </c>
      <c r="I32" s="27">
        <v>0</v>
      </c>
      <c r="J32" s="18">
        <f>SUM(E32:I32)</f>
        <v>14589025.699999999</v>
      </c>
    </row>
    <row r="33" spans="1:12" s="6" customFormat="1" x14ac:dyDescent="0.25">
      <c r="A33" s="75"/>
      <c r="B33" s="56"/>
      <c r="C33" s="41" t="s">
        <v>59</v>
      </c>
      <c r="D33" s="41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18"/>
    </row>
    <row r="34" spans="1:12" s="6" customFormat="1" x14ac:dyDescent="0.25">
      <c r="A34" s="75"/>
      <c r="B34" s="56"/>
      <c r="C34" s="41" t="s">
        <v>60</v>
      </c>
      <c r="D34" s="41"/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18"/>
    </row>
    <row r="35" spans="1:12" x14ac:dyDescent="0.25">
      <c r="A35" s="34"/>
      <c r="B35" s="34"/>
      <c r="C35" s="34"/>
      <c r="D35" s="34"/>
      <c r="E35" s="34"/>
      <c r="F35" s="34"/>
      <c r="G35" s="34"/>
    </row>
    <row r="36" spans="1:12" x14ac:dyDescent="0.25">
      <c r="A36" s="34"/>
      <c r="B36" s="34"/>
      <c r="C36" s="34"/>
      <c r="D36" s="34"/>
      <c r="E36" s="36" t="e">
        <f>#REF!+#REF!+#REF!+#REF!+#REF!+#REF!+#REF!+#REF!+#REF!-E23</f>
        <v>#REF!</v>
      </c>
      <c r="F36" s="34"/>
      <c r="G36" s="34"/>
    </row>
    <row r="37" spans="1:12" x14ac:dyDescent="0.25">
      <c r="A37" s="34"/>
      <c r="B37" s="34"/>
      <c r="C37" s="34"/>
      <c r="D37" s="34"/>
      <c r="E37" s="34"/>
      <c r="F37" s="34"/>
      <c r="G37" s="34"/>
    </row>
    <row r="38" spans="1:12" x14ac:dyDescent="0.25">
      <c r="A38" s="34"/>
      <c r="B38" s="34"/>
      <c r="C38" s="34"/>
      <c r="D38" s="34"/>
      <c r="E38" s="34"/>
      <c r="F38" s="34"/>
      <c r="G38" s="34"/>
    </row>
    <row r="39" spans="1:12" s="10" customFormat="1" x14ac:dyDescent="0.25">
      <c r="A39" s="34"/>
      <c r="B39" s="34"/>
      <c r="C39" s="34"/>
      <c r="D39" s="34"/>
      <c r="E39" s="36">
        <f>10205209.11</f>
        <v>10205209.109999999</v>
      </c>
      <c r="F39" s="36">
        <v>10355116.01</v>
      </c>
      <c r="G39" s="36">
        <v>10342430.109999999</v>
      </c>
      <c r="H39" s="36">
        <v>10907259.210000001</v>
      </c>
      <c r="I39" s="36">
        <v>10927452.59</v>
      </c>
      <c r="J39" s="3"/>
      <c r="K39" s="1"/>
      <c r="L39" s="1"/>
    </row>
    <row r="40" spans="1:12" s="10" customFormat="1" x14ac:dyDescent="0.25">
      <c r="A40" s="34"/>
      <c r="B40" s="34"/>
      <c r="C40" s="34"/>
      <c r="D40" s="34"/>
      <c r="E40" s="36">
        <v>526549139.07999998</v>
      </c>
      <c r="F40" s="36">
        <v>519002183.24000001</v>
      </c>
      <c r="G40" s="36">
        <v>519502036.24000001</v>
      </c>
      <c r="H40" s="36">
        <v>93230470.239999995</v>
      </c>
      <c r="I40" s="36">
        <v>96066049.049999997</v>
      </c>
      <c r="J40" s="3"/>
      <c r="K40" s="1"/>
      <c r="L40" s="1"/>
    </row>
    <row r="41" spans="1:12" s="10" customFormat="1" x14ac:dyDescent="0.25">
      <c r="A41" s="34"/>
      <c r="B41" s="34"/>
      <c r="C41" s="34"/>
      <c r="D41" s="34"/>
      <c r="E41" s="36">
        <v>30041660.030000001</v>
      </c>
      <c r="F41" s="36">
        <v>23271878.27</v>
      </c>
      <c r="G41" s="36">
        <v>24061116.699999999</v>
      </c>
      <c r="H41" s="36">
        <v>24038190.280000001</v>
      </c>
      <c r="I41" s="36">
        <v>25526715.66</v>
      </c>
      <c r="J41" s="3"/>
      <c r="K41" s="1"/>
      <c r="L41" s="1"/>
    </row>
    <row r="42" spans="1:12" s="10" customFormat="1" x14ac:dyDescent="0.25">
      <c r="A42" s="34"/>
      <c r="B42" s="34"/>
      <c r="C42" s="34"/>
      <c r="D42" s="34"/>
      <c r="E42" s="36">
        <v>3500000</v>
      </c>
      <c r="F42" s="36" t="e">
        <f>#REF!-#REF!</f>
        <v>#REF!</v>
      </c>
      <c r="G42" s="36" t="e">
        <f>#REF!-#REF!</f>
        <v>#REF!</v>
      </c>
      <c r="H42" s="36" t="e">
        <f>#REF!-#REF!</f>
        <v>#REF!</v>
      </c>
      <c r="I42" s="36" t="e">
        <f>#REF!-#REF!</f>
        <v>#REF!</v>
      </c>
      <c r="J42" s="3"/>
      <c r="K42" s="1"/>
      <c r="L42" s="1"/>
    </row>
    <row r="43" spans="1:12" s="10" customFormat="1" x14ac:dyDescent="0.25">
      <c r="A43" s="34"/>
      <c r="B43" s="34"/>
      <c r="C43" s="34"/>
      <c r="D43" s="34"/>
      <c r="E43" s="36">
        <f>SUM(E39:E42)</f>
        <v>570296008.22000003</v>
      </c>
      <c r="F43" s="36" t="e">
        <f t="shared" ref="F43:I43" si="5">SUM(F39:F42)</f>
        <v>#REF!</v>
      </c>
      <c r="G43" s="36" t="e">
        <f t="shared" si="5"/>
        <v>#REF!</v>
      </c>
      <c r="H43" s="36" t="e">
        <f t="shared" si="5"/>
        <v>#REF!</v>
      </c>
      <c r="I43" s="36" t="e">
        <f t="shared" si="5"/>
        <v>#REF!</v>
      </c>
      <c r="J43" s="3"/>
      <c r="K43" s="1"/>
      <c r="L43" s="1"/>
    </row>
    <row r="44" spans="1:12" s="10" customFormat="1" x14ac:dyDescent="0.25">
      <c r="A44" s="34"/>
      <c r="B44" s="34"/>
      <c r="C44" s="34"/>
      <c r="D44" s="34"/>
      <c r="E44" s="36">
        <v>570296008.22000003</v>
      </c>
      <c r="F44" s="36">
        <v>552629177.51999998</v>
      </c>
      <c r="G44" s="36">
        <v>553905583.04999995</v>
      </c>
      <c r="H44" s="37">
        <v>128175919.73</v>
      </c>
      <c r="I44" s="37">
        <v>132520217.3</v>
      </c>
      <c r="J44" s="3"/>
      <c r="K44" s="1"/>
      <c r="L44" s="1"/>
    </row>
    <row r="45" spans="1:12" s="10" customFormat="1" x14ac:dyDescent="0.25">
      <c r="A45" s="34"/>
      <c r="B45" s="34"/>
      <c r="C45" s="34"/>
      <c r="D45" s="34"/>
      <c r="E45" s="36">
        <f>E44-E43</f>
        <v>0</v>
      </c>
      <c r="F45" s="36" t="e">
        <f t="shared" ref="F45:I45" si="6">F44-F43</f>
        <v>#REF!</v>
      </c>
      <c r="G45" s="36" t="e">
        <f t="shared" si="6"/>
        <v>#REF!</v>
      </c>
      <c r="H45" s="36" t="e">
        <f t="shared" si="6"/>
        <v>#REF!</v>
      </c>
      <c r="I45" s="36" t="e">
        <f t="shared" si="6"/>
        <v>#REF!</v>
      </c>
      <c r="J45" s="3"/>
      <c r="K45" s="1"/>
      <c r="L45" s="1"/>
    </row>
    <row r="46" spans="1:12" s="10" customFormat="1" x14ac:dyDescent="0.25">
      <c r="A46" s="34"/>
      <c r="B46" s="34"/>
      <c r="C46" s="34"/>
      <c r="D46" s="34"/>
      <c r="E46" s="34"/>
      <c r="F46" s="34"/>
      <c r="G46" s="34"/>
      <c r="H46" s="35"/>
      <c r="I46" s="35"/>
      <c r="J46" s="3"/>
      <c r="K46" s="1"/>
      <c r="L46" s="1"/>
    </row>
    <row r="47" spans="1:12" s="10" customFormat="1" x14ac:dyDescent="0.25">
      <c r="A47" s="34"/>
      <c r="B47" s="34"/>
      <c r="C47" s="34"/>
      <c r="D47" s="34"/>
      <c r="E47" s="34"/>
      <c r="F47" s="34"/>
      <c r="G47" s="34"/>
      <c r="H47" s="35"/>
      <c r="I47" s="35"/>
      <c r="J47" s="3"/>
      <c r="K47" s="1"/>
      <c r="L47" s="1"/>
    </row>
    <row r="48" spans="1:12" s="10" customFormat="1" x14ac:dyDescent="0.25">
      <c r="A48" s="34"/>
      <c r="B48" s="34"/>
      <c r="C48" s="34"/>
      <c r="D48" s="34"/>
      <c r="E48" s="36">
        <f>E39-E17</f>
        <v>9860067.1099999994</v>
      </c>
      <c r="F48" s="36">
        <f>F39-F17</f>
        <v>10039116.01</v>
      </c>
      <c r="G48" s="36">
        <f>G39-G17</f>
        <v>10041430.109999999</v>
      </c>
      <c r="H48" s="36">
        <f>H39-H17</f>
        <v>10415259.210000001</v>
      </c>
      <c r="I48" s="36">
        <f>I39-I17</f>
        <v>10435452.59</v>
      </c>
      <c r="J48" s="3"/>
      <c r="K48" s="1"/>
      <c r="L48" s="1"/>
    </row>
    <row r="49" spans="1:12" s="10" customFormat="1" x14ac:dyDescent="0.25">
      <c r="A49" s="34"/>
      <c r="B49" s="34"/>
      <c r="C49" s="34"/>
      <c r="D49" s="34"/>
      <c r="E49" s="36">
        <f>E40-E23</f>
        <v>520113173.35999995</v>
      </c>
      <c r="F49" s="36">
        <f>F40-F23</f>
        <v>510454132.53000003</v>
      </c>
      <c r="G49" s="36">
        <f>G40-G23</f>
        <v>502878776.67000002</v>
      </c>
      <c r="H49" s="36">
        <f>H40-H23</f>
        <v>81700984.319999993</v>
      </c>
      <c r="I49" s="36">
        <f>I40-I23</f>
        <v>83184772.340000004</v>
      </c>
      <c r="J49" s="3"/>
      <c r="K49" s="1"/>
      <c r="L49" s="1"/>
    </row>
    <row r="50" spans="1:12" s="10" customFormat="1" x14ac:dyDescent="0.25">
      <c r="A50" s="34"/>
      <c r="B50" s="34"/>
      <c r="C50" s="34"/>
      <c r="D50" s="34"/>
      <c r="E50" s="36">
        <f>E41-E29</f>
        <v>24568310.030000001</v>
      </c>
      <c r="F50" s="36">
        <f>F41-F29</f>
        <v>16831038.27</v>
      </c>
      <c r="G50" s="36">
        <f>G41-G29</f>
        <v>14023716.699999999</v>
      </c>
      <c r="H50" s="36">
        <f>H41-H29</f>
        <v>24038190.280000001</v>
      </c>
      <c r="I50" s="36">
        <f>I41-I29</f>
        <v>25526715.66</v>
      </c>
      <c r="J50" s="3"/>
      <c r="K50" s="1"/>
      <c r="L50" s="1"/>
    </row>
    <row r="51" spans="1:12" s="10" customFormat="1" x14ac:dyDescent="0.25">
      <c r="A51" s="34"/>
      <c r="B51" s="34"/>
      <c r="C51" s="34"/>
      <c r="D51" s="34"/>
      <c r="E51" s="36" t="e">
        <f>E42-#REF!</f>
        <v>#REF!</v>
      </c>
      <c r="F51" s="36" t="e">
        <f>F42-#REF!</f>
        <v>#REF!</v>
      </c>
      <c r="G51" s="36" t="e">
        <f>G42-#REF!</f>
        <v>#REF!</v>
      </c>
      <c r="H51" s="36" t="e">
        <f>H42-#REF!</f>
        <v>#REF!</v>
      </c>
      <c r="I51" s="36" t="e">
        <f>I42-#REF!</f>
        <v>#REF!</v>
      </c>
      <c r="J51" s="3"/>
      <c r="K51" s="1"/>
      <c r="L51" s="1"/>
    </row>
    <row r="52" spans="1:12" s="10" customFormat="1" x14ac:dyDescent="0.25">
      <c r="A52" s="34"/>
      <c r="B52" s="34"/>
      <c r="C52" s="34"/>
      <c r="D52" s="34"/>
      <c r="E52" s="36">
        <f>E43-E11</f>
        <v>558041550.5</v>
      </c>
      <c r="F52" s="36" t="e">
        <f>F43-F11</f>
        <v>#REF!</v>
      </c>
      <c r="G52" s="36" t="e">
        <f>G43-G11</f>
        <v>#REF!</v>
      </c>
      <c r="H52" s="36" t="e">
        <f>H43-H11</f>
        <v>#REF!</v>
      </c>
      <c r="I52" s="36" t="e">
        <f>I43-I11</f>
        <v>#REF!</v>
      </c>
      <c r="J52" s="3"/>
      <c r="K52" s="1"/>
      <c r="L52" s="1"/>
    </row>
    <row r="53" spans="1:12" s="10" customFormat="1" x14ac:dyDescent="0.25">
      <c r="A53" s="34"/>
      <c r="B53" s="34"/>
      <c r="C53" s="34"/>
      <c r="D53" s="34"/>
      <c r="E53" s="34"/>
      <c r="F53" s="34"/>
      <c r="G53" s="34"/>
      <c r="H53" s="35"/>
      <c r="I53" s="35"/>
      <c r="J53" s="3"/>
      <c r="K53" s="1"/>
      <c r="L53" s="1"/>
    </row>
    <row r="54" spans="1:12" s="10" customFormat="1" x14ac:dyDescent="0.25">
      <c r="A54" s="34"/>
      <c r="B54" s="34"/>
      <c r="C54" s="34"/>
      <c r="D54" s="34"/>
      <c r="E54" s="34"/>
      <c r="F54" s="34"/>
      <c r="G54" s="34"/>
      <c r="H54" s="35"/>
      <c r="I54" s="35"/>
      <c r="J54" s="3"/>
      <c r="K54" s="1"/>
      <c r="L54" s="1"/>
    </row>
    <row r="55" spans="1:12" s="10" customFormat="1" x14ac:dyDescent="0.25">
      <c r="A55" s="34"/>
      <c r="B55" s="34"/>
      <c r="C55" s="34"/>
      <c r="D55" s="34"/>
      <c r="E55" s="34"/>
      <c r="F55" s="34"/>
      <c r="G55" s="34"/>
      <c r="H55" s="35"/>
      <c r="I55" s="35"/>
      <c r="J55" s="3"/>
      <c r="K55" s="1"/>
      <c r="L55" s="1"/>
    </row>
    <row r="56" spans="1:12" s="10" customFormat="1" x14ac:dyDescent="0.25">
      <c r="A56" s="34"/>
      <c r="B56" s="34"/>
      <c r="C56" s="34"/>
      <c r="D56" s="34"/>
      <c r="E56" s="34"/>
      <c r="F56" s="34"/>
      <c r="G56" s="34"/>
      <c r="H56" s="35"/>
      <c r="I56" s="35"/>
      <c r="J56" s="3"/>
      <c r="K56" s="1"/>
      <c r="L56" s="1"/>
    </row>
    <row r="57" spans="1:12" s="10" customFormat="1" x14ac:dyDescent="0.25">
      <c r="A57" s="34"/>
      <c r="B57" s="34"/>
      <c r="C57" s="34"/>
      <c r="D57" s="34"/>
      <c r="E57" s="34"/>
      <c r="F57" s="34"/>
      <c r="G57" s="34"/>
      <c r="H57" s="35"/>
      <c r="I57" s="35"/>
      <c r="J57" s="3"/>
      <c r="K57" s="1"/>
      <c r="L57" s="1"/>
    </row>
    <row r="58" spans="1:12" s="10" customFormat="1" x14ac:dyDescent="0.25">
      <c r="A58" s="34"/>
      <c r="B58" s="34"/>
      <c r="C58" s="34"/>
      <c r="D58" s="34"/>
      <c r="E58" s="34"/>
      <c r="F58" s="34"/>
      <c r="G58" s="34"/>
      <c r="H58" s="35"/>
      <c r="I58" s="35"/>
      <c r="J58" s="3"/>
      <c r="K58" s="1"/>
      <c r="L58" s="1"/>
    </row>
    <row r="59" spans="1:12" s="10" customFormat="1" x14ac:dyDescent="0.25">
      <c r="A59" s="34"/>
      <c r="B59" s="34"/>
      <c r="C59" s="34"/>
      <c r="D59" s="34"/>
      <c r="E59" s="34"/>
      <c r="F59" s="34"/>
      <c r="G59" s="34"/>
      <c r="H59" s="35"/>
      <c r="I59" s="35"/>
      <c r="J59" s="3"/>
      <c r="K59" s="1"/>
      <c r="L59" s="1"/>
    </row>
    <row r="60" spans="1:12" s="10" customFormat="1" x14ac:dyDescent="0.25">
      <c r="A60" s="34"/>
      <c r="B60" s="34"/>
      <c r="C60" s="34"/>
      <c r="D60" s="34"/>
      <c r="E60" s="34"/>
      <c r="F60" s="34"/>
      <c r="G60" s="34"/>
      <c r="H60" s="35"/>
      <c r="I60" s="35"/>
      <c r="J60" s="3"/>
      <c r="K60" s="1"/>
      <c r="L60" s="1"/>
    </row>
    <row r="61" spans="1:12" s="10" customFormat="1" x14ac:dyDescent="0.25">
      <c r="A61" s="34"/>
      <c r="B61" s="34"/>
      <c r="C61" s="34"/>
      <c r="D61" s="34"/>
      <c r="E61" s="34"/>
      <c r="F61" s="34"/>
      <c r="G61" s="34"/>
      <c r="H61" s="35"/>
      <c r="I61" s="35"/>
      <c r="J61" s="3"/>
      <c r="K61" s="1"/>
      <c r="L61" s="1"/>
    </row>
    <row r="62" spans="1:12" s="10" customFormat="1" x14ac:dyDescent="0.25">
      <c r="A62" s="34"/>
      <c r="B62" s="34"/>
      <c r="C62" s="34"/>
      <c r="D62" s="34"/>
      <c r="E62" s="34"/>
      <c r="F62" s="34"/>
      <c r="G62" s="34"/>
      <c r="H62" s="35"/>
      <c r="I62" s="35"/>
      <c r="J62" s="3"/>
      <c r="K62" s="1"/>
      <c r="L62" s="1"/>
    </row>
    <row r="63" spans="1:12" s="10" customFormat="1" x14ac:dyDescent="0.25">
      <c r="A63" s="34"/>
      <c r="B63" s="34"/>
      <c r="C63" s="34"/>
      <c r="D63" s="34"/>
      <c r="E63" s="34"/>
      <c r="F63" s="34"/>
      <c r="G63" s="34"/>
      <c r="H63" s="35"/>
      <c r="I63" s="35"/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4"/>
      <c r="F64" s="34"/>
      <c r="G64" s="34"/>
      <c r="H64" s="35"/>
      <c r="I64" s="35"/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4"/>
      <c r="G66" s="34"/>
      <c r="H66" s="35"/>
      <c r="I66" s="35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4"/>
      <c r="G67" s="34"/>
      <c r="H67" s="35"/>
      <c r="I67" s="35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4"/>
      <c r="G68" s="34"/>
      <c r="H68" s="35"/>
      <c r="I68" s="35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4"/>
      <c r="G69" s="34"/>
      <c r="H69" s="35"/>
      <c r="I69" s="35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</sheetData>
  <mergeCells count="17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29:A34"/>
    <mergeCell ref="B29:B34"/>
    <mergeCell ref="A23:A28"/>
    <mergeCell ref="B23:B28"/>
    <mergeCell ref="A11:A16"/>
    <mergeCell ref="B11:B16"/>
    <mergeCell ref="A17:A22"/>
    <mergeCell ref="B17:B22"/>
  </mergeCells>
  <pageMargins left="0.33" right="0.27" top="0.37" bottom="0.19685039370078741" header="0.2" footer="0.19685039370078741"/>
  <pageSetup paperSize="9" scale="68" fitToHeight="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 4 ресурсное обеспечение</vt:lpstr>
      <vt:lpstr>№5 ресурсное обеспечение</vt:lpstr>
      <vt:lpstr>№5 ресурсн. обеспеч. без меропр</vt:lpstr>
      <vt:lpstr>'№ 4 ресурсное обеспечение'!Область_печати</vt:lpstr>
      <vt:lpstr>'№5 ресурсн. обеспеч. без меропр'!Область_печати</vt:lpstr>
      <vt:lpstr>'№5 ресурсное обеспечение'!Область_печати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2022-02-21T09:30:21Z</dcterms:modified>
</cp:coreProperties>
</file>